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Y:\Monitoring en bedrijfsvergelijking\Lopende projecten\10040 Branche Monitoren\Rapportages\BPK\2026\PUBLICATIE WEBSITE\"/>
    </mc:Choice>
  </mc:AlternateContent>
  <xr:revisionPtr revIDLastSave="0" documentId="13_ncr:1_{99C96BCF-F434-4553-9441-FA5223F41707}" xr6:coauthVersionLast="47" xr6:coauthVersionMax="47" xr10:uidLastSave="{00000000-0000-0000-0000-000000000000}"/>
  <bookViews>
    <workbookView xWindow="0" yWindow="-16320" windowWidth="29040" windowHeight="15720" xr2:uid="{00000000-000D-0000-FFFF-FFFF00000000}"/>
  </bookViews>
  <sheets>
    <sheet name="Voorblad" sheetId="22" r:id="rId1"/>
    <sheet name="Kwartaalcijfers" sheetId="23" r:id="rId2"/>
    <sheet name="Maandcijfers medewerkers" sheetId="7" r:id="rId3"/>
    <sheet name="Aantal bedrijven" sheetId="3" r:id="rId4"/>
    <sheet name="Medewerkers" sheetId="4" r:id="rId5"/>
    <sheet name="Werkzame personen" sheetId="24" r:id="rId6"/>
    <sheet name="Gemiddelde leeftijd" sheetId="38" r:id="rId7"/>
    <sheet name="Uitstromers verfijnd" sheetId="31" r:id="rId8"/>
    <sheet name="Uitstromers tm 2023" sheetId="14" r:id="rId9"/>
    <sheet name="Instroom zzp" sheetId="27" r:id="rId10"/>
    <sheet name="Jaaromzet" sheetId="19" r:id="rId11"/>
    <sheet name="BestemmingLeerlingen 2025" sheetId="34" r:id="rId12"/>
    <sheet name="BestemmingLeerlingen 2024" sheetId="32" r:id="rId13"/>
    <sheet name="Bestemming 2024 incl diploma" sheetId="35" r:id="rId14"/>
    <sheet name="Bestemming 2023 incl diploma" sheetId="30" r:id="rId15"/>
    <sheet name="Bestemming 2022 incl diploma" sheetId="29" r:id="rId16"/>
    <sheet name="Brondata" sheetId="26" state="hidden" r:id="rId17"/>
  </sheets>
  <definedNames>
    <definedName name="_xlnm._FilterDatabase" localSheetId="8" hidden="1">'Uitstromers tm 2023'!$A$11:$E$27</definedName>
    <definedName name="_xlnm._FilterDatabase" localSheetId="7" hidden="1">'Uitstromers verfijnd'!$A$11:$E$44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74" i="23" l="1"/>
  <c r="P173" i="23"/>
  <c r="P172" i="23"/>
  <c r="O156" i="23"/>
  <c r="O155" i="23"/>
  <c r="O154" i="23"/>
  <c r="O153" i="23"/>
  <c r="N137" i="23"/>
  <c r="O139" i="23"/>
  <c r="O138" i="23"/>
  <c r="P136" i="23"/>
  <c r="O136" i="23" s="1"/>
  <c r="E128" i="23"/>
  <c r="E127" i="23"/>
  <c r="E126" i="23"/>
  <c r="O108" i="23"/>
  <c r="O107" i="23"/>
  <c r="O106" i="23"/>
  <c r="O105" i="23"/>
  <c r="P94" i="23"/>
  <c r="O94" i="23" s="1"/>
  <c r="P95" i="23"/>
  <c r="O95" i="23" s="1"/>
  <c r="O97" i="23"/>
  <c r="O96" i="23"/>
  <c r="O83" i="23"/>
  <c r="O82" i="23"/>
  <c r="O81" i="23"/>
  <c r="O80" i="23"/>
  <c r="O72" i="23"/>
  <c r="O71" i="23"/>
  <c r="O70" i="23"/>
  <c r="O69" i="23"/>
  <c r="O61" i="23"/>
  <c r="O60" i="23"/>
  <c r="O59" i="23"/>
  <c r="O58" i="23"/>
  <c r="O49" i="23"/>
  <c r="O48" i="23"/>
  <c r="O47" i="23"/>
  <c r="O46" i="23"/>
  <c r="O36" i="23"/>
  <c r="O35" i="23"/>
  <c r="O34" i="23"/>
  <c r="O33" i="23"/>
  <c r="O23" i="23"/>
  <c r="O22" i="23"/>
  <c r="O21" i="23"/>
  <c r="O20" i="23"/>
  <c r="O7" i="23"/>
  <c r="O6" i="23"/>
  <c r="O5" i="23"/>
  <c r="O4" i="23"/>
  <c r="P14" i="7"/>
  <c r="P13" i="7"/>
  <c r="P12" i="7"/>
  <c r="P11" i="7"/>
  <c r="P10" i="7"/>
  <c r="P9" i="7"/>
  <c r="P8" i="7"/>
  <c r="P7" i="7"/>
  <c r="P6" i="7"/>
  <c r="P5" i="7"/>
  <c r="P4" i="7"/>
  <c r="P3" i="7"/>
  <c r="N31" i="3"/>
  <c r="N5" i="4"/>
  <c r="N139" i="23"/>
  <c r="N4" i="4" s="1"/>
  <c r="N17" i="4" s="1"/>
  <c r="N138" i="23"/>
  <c r="N136" i="23"/>
  <c r="B3" i="24"/>
  <c r="P171" i="23" l="1"/>
  <c r="O137" i="23"/>
  <c r="M18" i="31"/>
  <c r="M31" i="31"/>
  <c r="B127" i="35" l="1"/>
  <c r="C124" i="35" s="1"/>
  <c r="B113" i="35"/>
  <c r="C110" i="35" s="1"/>
  <c r="L101" i="35"/>
  <c r="B99" i="35"/>
  <c r="C97" i="35" s="1"/>
  <c r="B85" i="35"/>
  <c r="C83" i="35" s="1"/>
  <c r="B71" i="35"/>
  <c r="C69" i="35" s="1"/>
  <c r="B57" i="35"/>
  <c r="C55" i="35" s="1"/>
  <c r="C56" i="35"/>
  <c r="B43" i="35"/>
  <c r="C41" i="35" s="1"/>
  <c r="B29" i="35"/>
  <c r="C27" i="35" s="1"/>
  <c r="B15" i="35"/>
  <c r="C13" i="35" s="1"/>
  <c r="B100" i="34"/>
  <c r="C100" i="34" s="1"/>
  <c r="B89" i="34"/>
  <c r="C89" i="34" s="1"/>
  <c r="B78" i="34"/>
  <c r="C73" i="34" s="1"/>
  <c r="B67" i="34"/>
  <c r="C67" i="34" s="1"/>
  <c r="B56" i="34"/>
  <c r="C56" i="34" s="1"/>
  <c r="B45" i="34"/>
  <c r="C43" i="34" s="1"/>
  <c r="B34" i="34"/>
  <c r="C29" i="34" s="1"/>
  <c r="B23" i="34"/>
  <c r="C23" i="34" s="1"/>
  <c r="B12" i="34"/>
  <c r="C10" i="34" s="1"/>
  <c r="D82" i="26"/>
  <c r="D66" i="26"/>
  <c r="D67" i="26"/>
  <c r="D68" i="26"/>
  <c r="D69" i="26"/>
  <c r="D70" i="26"/>
  <c r="D71" i="26"/>
  <c r="D72" i="26"/>
  <c r="D73" i="26"/>
  <c r="D74" i="26"/>
  <c r="D75" i="26"/>
  <c r="D76" i="26"/>
  <c r="D77" i="26"/>
  <c r="D78" i="26"/>
  <c r="D79" i="26"/>
  <c r="D80" i="26"/>
  <c r="D81" i="26"/>
  <c r="D65" i="26"/>
  <c r="C83" i="26"/>
  <c r="C82" i="26"/>
  <c r="H4" i="27"/>
  <c r="G12" i="27"/>
  <c r="G11" i="27"/>
  <c r="G10" i="27"/>
  <c r="G9" i="27"/>
  <c r="G8" i="27"/>
  <c r="G7" i="27"/>
  <c r="M6" i="31"/>
  <c r="M5" i="31"/>
  <c r="M4" i="31"/>
  <c r="N4" i="31"/>
  <c r="K25" i="31"/>
  <c r="M44" i="31"/>
  <c r="M13" i="31"/>
  <c r="M14" i="31"/>
  <c r="M16" i="31"/>
  <c r="M15" i="31"/>
  <c r="M17" i="31"/>
  <c r="M19" i="31"/>
  <c r="M21" i="31"/>
  <c r="M20" i="31"/>
  <c r="M22" i="31"/>
  <c r="M23" i="31"/>
  <c r="M27" i="31"/>
  <c r="M25" i="31"/>
  <c r="M26" i="31"/>
  <c r="M29" i="31"/>
  <c r="M24" i="31"/>
  <c r="M34" i="31"/>
  <c r="M35" i="31"/>
  <c r="M28" i="31"/>
  <c r="M30" i="31"/>
  <c r="M32" i="31"/>
  <c r="M33" i="31"/>
  <c r="N9" i="31" l="1"/>
  <c r="M12" i="31"/>
  <c r="C126" i="35"/>
  <c r="C125" i="35"/>
  <c r="C111" i="35"/>
  <c r="C98" i="35"/>
  <c r="C84" i="35"/>
  <c r="C70" i="35"/>
  <c r="C42" i="35"/>
  <c r="C28" i="35"/>
  <c r="C14" i="35"/>
  <c r="C112" i="35"/>
  <c r="C43" i="35"/>
  <c r="C57" i="35"/>
  <c r="C85" i="35"/>
  <c r="C99" i="35"/>
  <c r="C5" i="35"/>
  <c r="C19" i="35"/>
  <c r="C33" i="35"/>
  <c r="C47" i="35"/>
  <c r="C61" i="35"/>
  <c r="C75" i="35"/>
  <c r="C89" i="35"/>
  <c r="C113" i="35"/>
  <c r="C20" i="35"/>
  <c r="C48" i="35"/>
  <c r="C76" i="35"/>
  <c r="C103" i="35"/>
  <c r="C21" i="35"/>
  <c r="C63" i="35"/>
  <c r="C91" i="35"/>
  <c r="C104" i="35"/>
  <c r="C8" i="35"/>
  <c r="C36" i="35"/>
  <c r="C50" i="35"/>
  <c r="C64" i="35"/>
  <c r="C78" i="35"/>
  <c r="C92" i="35"/>
  <c r="C105" i="35"/>
  <c r="C119" i="35"/>
  <c r="C9" i="35"/>
  <c r="C23" i="35"/>
  <c r="C37" i="35"/>
  <c r="C51" i="35"/>
  <c r="C65" i="35"/>
  <c r="C79" i="35"/>
  <c r="C93" i="35"/>
  <c r="C106" i="35"/>
  <c r="C120" i="35"/>
  <c r="C10" i="35"/>
  <c r="C24" i="35"/>
  <c r="C38" i="35"/>
  <c r="C52" i="35"/>
  <c r="C66" i="35"/>
  <c r="C80" i="35"/>
  <c r="C94" i="35"/>
  <c r="C107" i="35"/>
  <c r="C121" i="35"/>
  <c r="C29" i="35"/>
  <c r="C71" i="35"/>
  <c r="C127" i="35"/>
  <c r="C6" i="35"/>
  <c r="C34" i="35"/>
  <c r="C62" i="35"/>
  <c r="C90" i="35"/>
  <c r="C117" i="35"/>
  <c r="C7" i="35"/>
  <c r="C35" i="35"/>
  <c r="C49" i="35"/>
  <c r="C77" i="35"/>
  <c r="C118" i="35"/>
  <c r="C22" i="35"/>
  <c r="C11" i="35"/>
  <c r="C25" i="35"/>
  <c r="C39" i="35"/>
  <c r="C53" i="35"/>
  <c r="C67" i="35"/>
  <c r="C81" i="35"/>
  <c r="C95" i="35"/>
  <c r="C108" i="35"/>
  <c r="C122" i="35"/>
  <c r="C12" i="35"/>
  <c r="C26" i="35"/>
  <c r="C40" i="35"/>
  <c r="C54" i="35"/>
  <c r="C68" i="35"/>
  <c r="C82" i="35"/>
  <c r="C96" i="35"/>
  <c r="C109" i="35"/>
  <c r="C123" i="35"/>
  <c r="C82" i="34"/>
  <c r="C84" i="34"/>
  <c r="C83" i="34"/>
  <c r="C85" i="34"/>
  <c r="C86" i="34"/>
  <c r="C87" i="34"/>
  <c r="C88" i="34"/>
  <c r="C77" i="34"/>
  <c r="C62" i="34"/>
  <c r="C61" i="34"/>
  <c r="C60" i="34"/>
  <c r="C50" i="34"/>
  <c r="C53" i="34"/>
  <c r="C55" i="34"/>
  <c r="C49" i="34"/>
  <c r="C44" i="34"/>
  <c r="C27" i="34"/>
  <c r="C33" i="34"/>
  <c r="C30" i="34"/>
  <c r="C32" i="34"/>
  <c r="C31" i="34"/>
  <c r="C16" i="34"/>
  <c r="C19" i="34"/>
  <c r="C17" i="34"/>
  <c r="C18" i="34"/>
  <c r="C9" i="34"/>
  <c r="C11" i="34"/>
  <c r="C5" i="34"/>
  <c r="C6" i="34"/>
  <c r="C74" i="34"/>
  <c r="C75" i="34"/>
  <c r="C76" i="34"/>
  <c r="C93" i="34"/>
  <c r="C94" i="34"/>
  <c r="C95" i="34"/>
  <c r="C20" i="34"/>
  <c r="C64" i="34"/>
  <c r="C7" i="34"/>
  <c r="C21" i="34"/>
  <c r="C34" i="34"/>
  <c r="C51" i="34"/>
  <c r="C65" i="34"/>
  <c r="C78" i="34"/>
  <c r="C8" i="34"/>
  <c r="C12" i="34" s="1"/>
  <c r="C22" i="34"/>
  <c r="C38" i="34"/>
  <c r="C52" i="34"/>
  <c r="C66" i="34"/>
  <c r="C96" i="34"/>
  <c r="C97" i="34"/>
  <c r="C39" i="34"/>
  <c r="C40" i="34"/>
  <c r="C54" i="34"/>
  <c r="C98" i="34"/>
  <c r="C99" i="34"/>
  <c r="C72" i="34"/>
  <c r="C45" i="34"/>
  <c r="C41" i="34"/>
  <c r="C71" i="34"/>
  <c r="C28" i="34"/>
  <c r="C42" i="34"/>
  <c r="N8" i="31" l="1"/>
  <c r="C15" i="35"/>
  <c r="M47" i="4"/>
  <c r="N5" i="24"/>
  <c r="N8" i="24" s="1"/>
  <c r="B14" i="38" s="1"/>
  <c r="C14" i="38" s="1"/>
  <c r="N4" i="24"/>
  <c r="B16" i="38" s="1"/>
  <c r="M48" i="3"/>
  <c r="M46" i="3"/>
  <c r="M45" i="3"/>
  <c r="H20" i="26"/>
  <c r="H9" i="26"/>
  <c r="N12" i="3"/>
  <c r="M12" i="3" s="1"/>
  <c r="N11" i="3"/>
  <c r="M11" i="3" s="1"/>
  <c r="N10" i="3"/>
  <c r="M10" i="3" s="1"/>
  <c r="N9" i="3"/>
  <c r="N8" i="3"/>
  <c r="M8" i="3" s="1"/>
  <c r="N7" i="3"/>
  <c r="N4" i="3"/>
  <c r="N50" i="3" s="1"/>
  <c r="M41" i="4"/>
  <c r="M40" i="4"/>
  <c r="M39" i="4"/>
  <c r="M38" i="4"/>
  <c r="M37" i="4"/>
  <c r="M36" i="4"/>
  <c r="N33" i="4"/>
  <c r="M30" i="4"/>
  <c r="M29" i="4"/>
  <c r="M28" i="4"/>
  <c r="M27" i="4"/>
  <c r="M26" i="4"/>
  <c r="M25" i="4"/>
  <c r="M24" i="4"/>
  <c r="M23" i="4"/>
  <c r="M22" i="4"/>
  <c r="M21" i="4"/>
  <c r="M15" i="4"/>
  <c r="M14" i="4"/>
  <c r="M13" i="4"/>
  <c r="M12" i="4"/>
  <c r="M11" i="4"/>
  <c r="M10" i="4"/>
  <c r="M18" i="4"/>
  <c r="M17" i="4"/>
  <c r="N15" i="3" l="1"/>
  <c r="N34" i="3" s="1"/>
  <c r="M9" i="3"/>
  <c r="N3" i="24"/>
  <c r="N44" i="3"/>
  <c r="M7" i="3"/>
  <c r="S21" i="19"/>
  <c r="T21" i="19"/>
  <c r="S14" i="19"/>
  <c r="S13" i="19"/>
  <c r="S12" i="19"/>
  <c r="S11" i="19"/>
  <c r="S10" i="19"/>
  <c r="S9" i="19"/>
  <c r="T4" i="19"/>
  <c r="T20" i="19" s="1"/>
  <c r="M83" i="23"/>
  <c r="M82" i="23"/>
  <c r="M81" i="23"/>
  <c r="M80" i="23"/>
  <c r="K83" i="23"/>
  <c r="K82" i="23"/>
  <c r="K81" i="23"/>
  <c r="K80" i="23"/>
  <c r="I83" i="23"/>
  <c r="I82" i="23"/>
  <c r="I81" i="23"/>
  <c r="I80" i="23"/>
  <c r="G83" i="23"/>
  <c r="G82" i="23"/>
  <c r="G81" i="23"/>
  <c r="G80" i="23"/>
  <c r="E83" i="23"/>
  <c r="E82" i="23"/>
  <c r="E81" i="23"/>
  <c r="E80" i="23"/>
  <c r="C83" i="23"/>
  <c r="C82" i="23"/>
  <c r="C81" i="23"/>
  <c r="C80" i="23"/>
  <c r="C72" i="23"/>
  <c r="C71" i="23"/>
  <c r="C70" i="23"/>
  <c r="C69" i="23"/>
  <c r="E72" i="23"/>
  <c r="E71" i="23"/>
  <c r="E70" i="23"/>
  <c r="E69" i="23"/>
  <c r="G72" i="23"/>
  <c r="G71" i="23"/>
  <c r="G70" i="23"/>
  <c r="G69" i="23"/>
  <c r="I72" i="23"/>
  <c r="I71" i="23"/>
  <c r="I70" i="23"/>
  <c r="I69" i="23"/>
  <c r="K72" i="23"/>
  <c r="K71" i="23"/>
  <c r="K70" i="23"/>
  <c r="K69" i="23"/>
  <c r="M72" i="23"/>
  <c r="M71" i="23"/>
  <c r="M70" i="23"/>
  <c r="M69" i="23"/>
  <c r="M61" i="23"/>
  <c r="M60" i="23"/>
  <c r="M59" i="23"/>
  <c r="M58" i="23"/>
  <c r="K61" i="23"/>
  <c r="K60" i="23"/>
  <c r="K59" i="23"/>
  <c r="K58" i="23"/>
  <c r="I61" i="23"/>
  <c r="I60" i="23"/>
  <c r="I59" i="23"/>
  <c r="I58" i="23"/>
  <c r="G61" i="23"/>
  <c r="G60" i="23"/>
  <c r="G59" i="23"/>
  <c r="G58" i="23"/>
  <c r="E61" i="23"/>
  <c r="E60" i="23"/>
  <c r="E59" i="23"/>
  <c r="E58" i="23"/>
  <c r="C61" i="23"/>
  <c r="C60" i="23"/>
  <c r="C59" i="23"/>
  <c r="C58" i="23"/>
  <c r="M49" i="23"/>
  <c r="M48" i="23"/>
  <c r="M47" i="23"/>
  <c r="M46" i="23"/>
  <c r="K49" i="23"/>
  <c r="K48" i="23"/>
  <c r="K47" i="23"/>
  <c r="K46" i="23"/>
  <c r="I49" i="23"/>
  <c r="I48" i="23"/>
  <c r="I47" i="23"/>
  <c r="I46" i="23"/>
  <c r="G49" i="23"/>
  <c r="G48" i="23"/>
  <c r="G47" i="23"/>
  <c r="G46" i="23"/>
  <c r="E49" i="23"/>
  <c r="E48" i="23"/>
  <c r="E47" i="23"/>
  <c r="E46" i="23"/>
  <c r="C49" i="23"/>
  <c r="C48" i="23"/>
  <c r="C47" i="23"/>
  <c r="C46" i="23"/>
  <c r="M36" i="23"/>
  <c r="M35" i="23"/>
  <c r="M34" i="23"/>
  <c r="M33" i="23"/>
  <c r="K33" i="23"/>
  <c r="K36" i="23"/>
  <c r="K35" i="23"/>
  <c r="K34" i="23"/>
  <c r="I34" i="23"/>
  <c r="I36" i="23"/>
  <c r="I35" i="23"/>
  <c r="I33" i="23"/>
  <c r="G36" i="23"/>
  <c r="G35" i="23"/>
  <c r="G34" i="23"/>
  <c r="G33" i="23"/>
  <c r="E36" i="23"/>
  <c r="E35" i="23"/>
  <c r="E34" i="23"/>
  <c r="E33" i="23"/>
  <c r="C34" i="23"/>
  <c r="C35" i="23"/>
  <c r="C36" i="23"/>
  <c r="C33" i="23"/>
  <c r="N12" i="7"/>
  <c r="N13" i="7"/>
  <c r="N14" i="7"/>
  <c r="N174" i="23"/>
  <c r="M156" i="23"/>
  <c r="T22" i="19" l="1"/>
  <c r="N36" i="3"/>
  <c r="N37" i="3"/>
  <c r="N40" i="3"/>
  <c r="N39" i="3"/>
  <c r="N38" i="3"/>
  <c r="N35" i="3"/>
  <c r="N48" i="4"/>
  <c r="T29" i="19"/>
  <c r="M108" i="23"/>
  <c r="C128" i="23" s="1"/>
  <c r="N97" i="23"/>
  <c r="M23" i="23"/>
  <c r="M7" i="23"/>
  <c r="M107" i="23"/>
  <c r="C127" i="23" s="1"/>
  <c r="N96" i="23"/>
  <c r="M22" i="23"/>
  <c r="M6" i="23"/>
  <c r="N173" i="23"/>
  <c r="M155" i="23"/>
  <c r="N11" i="7"/>
  <c r="N10" i="7"/>
  <c r="N9" i="7"/>
  <c r="H115" i="23"/>
  <c r="N95" i="23"/>
  <c r="M21" i="23"/>
  <c r="M5" i="23"/>
  <c r="N172" i="23"/>
  <c r="M154" i="23"/>
  <c r="N8" i="7"/>
  <c r="N7" i="7"/>
  <c r="N6" i="7"/>
  <c r="M106" i="23"/>
  <c r="C126" i="23" s="1"/>
  <c r="J9" i="31"/>
  <c r="H9" i="31"/>
  <c r="F9" i="31"/>
  <c r="D9" i="31"/>
  <c r="B9" i="31"/>
  <c r="N41" i="3" l="1"/>
  <c r="N6" i="24"/>
  <c r="N46" i="4"/>
  <c r="M153" i="23"/>
  <c r="N94" i="23"/>
  <c r="M4" i="23"/>
  <c r="M20" i="23"/>
  <c r="N171" i="23"/>
  <c r="M105" i="23"/>
  <c r="C125" i="23" s="1"/>
  <c r="N5" i="7"/>
  <c r="N4" i="7"/>
  <c r="N3" i="7"/>
  <c r="B15" i="38" l="1"/>
  <c r="T30" i="19"/>
  <c r="T28" i="19"/>
  <c r="N7" i="24"/>
  <c r="N9" i="24" s="1"/>
  <c r="R21" i="19"/>
  <c r="Q14" i="19"/>
  <c r="Q13" i="19"/>
  <c r="Q12" i="19"/>
  <c r="Q11" i="19"/>
  <c r="Q10" i="19"/>
  <c r="Q9" i="19"/>
  <c r="R4" i="19"/>
  <c r="S4" i="19" s="1"/>
  <c r="S6" i="19" s="1"/>
  <c r="B17" i="38" l="1"/>
  <c r="C15" i="38"/>
  <c r="C17" i="38" s="1"/>
  <c r="R20" i="19"/>
  <c r="S20" i="19" s="1"/>
  <c r="M9" i="19"/>
  <c r="M10" i="19"/>
  <c r="M11" i="19"/>
  <c r="M12" i="19"/>
  <c r="M13" i="19"/>
  <c r="M14" i="19"/>
  <c r="B127" i="29"/>
  <c r="B113" i="29"/>
  <c r="B99" i="29"/>
  <c r="B85" i="29"/>
  <c r="B71" i="29"/>
  <c r="B57" i="29"/>
  <c r="B43" i="29"/>
  <c r="B15" i="29"/>
  <c r="B6" i="38" l="1"/>
  <c r="R22" i="19"/>
  <c r="S22" i="19" s="1"/>
  <c r="B127" i="30"/>
  <c r="B113" i="30"/>
  <c r="C90" i="30"/>
  <c r="C91" i="30"/>
  <c r="C92" i="30"/>
  <c r="C93" i="30"/>
  <c r="C94" i="30"/>
  <c r="C95" i="30"/>
  <c r="C96" i="30"/>
  <c r="C97" i="30"/>
  <c r="C98" i="30"/>
  <c r="C99" i="30"/>
  <c r="C76" i="30"/>
  <c r="C77" i="30"/>
  <c r="C78" i="30"/>
  <c r="C79" i="30"/>
  <c r="C80" i="30"/>
  <c r="C81" i="30"/>
  <c r="C82" i="30"/>
  <c r="C83" i="30"/>
  <c r="C84" i="30"/>
  <c r="C62" i="30"/>
  <c r="C63" i="30"/>
  <c r="C64" i="30"/>
  <c r="C65" i="30"/>
  <c r="C66" i="30"/>
  <c r="C67" i="30"/>
  <c r="C68" i="30"/>
  <c r="C69" i="30"/>
  <c r="C70" i="30"/>
  <c r="C34" i="30"/>
  <c r="C35" i="30"/>
  <c r="C36" i="30"/>
  <c r="C37" i="30"/>
  <c r="C38" i="30"/>
  <c r="C39" i="30"/>
  <c r="C40" i="30"/>
  <c r="C41" i="30"/>
  <c r="C42" i="30"/>
  <c r="C20" i="30"/>
  <c r="C21" i="30"/>
  <c r="C22" i="30"/>
  <c r="C23" i="30"/>
  <c r="C24" i="30"/>
  <c r="C25" i="30"/>
  <c r="C26" i="30"/>
  <c r="C27" i="30"/>
  <c r="C28" i="30"/>
  <c r="C6" i="30"/>
  <c r="C7" i="30"/>
  <c r="C8" i="30"/>
  <c r="C9" i="30"/>
  <c r="C10" i="30"/>
  <c r="C11" i="30"/>
  <c r="C12" i="30"/>
  <c r="C13" i="30"/>
  <c r="C14" i="30"/>
  <c r="B85" i="30"/>
  <c r="B71" i="30"/>
  <c r="B57" i="30"/>
  <c r="C56" i="30" s="1"/>
  <c r="B43" i="30"/>
  <c r="B29" i="30"/>
  <c r="B15" i="30"/>
  <c r="B100" i="32"/>
  <c r="C100" i="32" s="1"/>
  <c r="B89" i="32"/>
  <c r="C87" i="32" s="1"/>
  <c r="B78" i="32"/>
  <c r="C74" i="32" s="1"/>
  <c r="B67" i="32"/>
  <c r="C60" i="32" s="1"/>
  <c r="B56" i="32"/>
  <c r="C54" i="32" s="1"/>
  <c r="B45" i="32"/>
  <c r="C44" i="32" s="1"/>
  <c r="B34" i="32"/>
  <c r="C30" i="32" s="1"/>
  <c r="B23" i="32"/>
  <c r="C16" i="32" s="1"/>
  <c r="B12" i="32"/>
  <c r="C10" i="32" s="1"/>
  <c r="C54" i="30" l="1"/>
  <c r="C55" i="30"/>
  <c r="C94" i="32"/>
  <c r="C95" i="32"/>
  <c r="C98" i="32"/>
  <c r="C86" i="32"/>
  <c r="C84" i="32"/>
  <c r="C71" i="32"/>
  <c r="C78" i="32"/>
  <c r="C73" i="32"/>
  <c r="C64" i="32"/>
  <c r="C65" i="32"/>
  <c r="C66" i="32"/>
  <c r="C55" i="32"/>
  <c r="C50" i="32"/>
  <c r="C51" i="32"/>
  <c r="C52" i="32"/>
  <c r="C53" i="32"/>
  <c r="C56" i="32"/>
  <c r="C39" i="32"/>
  <c r="C41" i="32"/>
  <c r="C43" i="32"/>
  <c r="C38" i="32"/>
  <c r="C34" i="32"/>
  <c r="C27" i="32"/>
  <c r="C21" i="32"/>
  <c r="C20" i="32"/>
  <c r="C22" i="32"/>
  <c r="C6" i="32"/>
  <c r="C7" i="32"/>
  <c r="C8" i="32"/>
  <c r="C11" i="32"/>
  <c r="C9" i="32"/>
  <c r="C31" i="32"/>
  <c r="C29" i="32"/>
  <c r="C17" i="32"/>
  <c r="C61" i="32"/>
  <c r="C75" i="32"/>
  <c r="C88" i="32"/>
  <c r="C18" i="32"/>
  <c r="C32" i="32"/>
  <c r="C45" i="32"/>
  <c r="C62" i="32"/>
  <c r="C76" i="32"/>
  <c r="C5" i="32"/>
  <c r="C19" i="32"/>
  <c r="C33" i="32"/>
  <c r="C49" i="32"/>
  <c r="C63" i="32"/>
  <c r="C77" i="32"/>
  <c r="C89" i="32"/>
  <c r="C93" i="32"/>
  <c r="C82" i="32"/>
  <c r="C96" i="32"/>
  <c r="C23" i="32"/>
  <c r="C40" i="32"/>
  <c r="C67" i="32"/>
  <c r="C83" i="32"/>
  <c r="C97" i="32"/>
  <c r="C28" i="32"/>
  <c r="C42" i="32"/>
  <c r="C72" i="32"/>
  <c r="C85" i="32"/>
  <c r="C99" i="32"/>
  <c r="E38" i="27"/>
  <c r="E36" i="27"/>
  <c r="E35" i="27"/>
  <c r="F34" i="27"/>
  <c r="E32" i="27"/>
  <c r="E26" i="27"/>
  <c r="E30" i="27"/>
  <c r="E25" i="27"/>
  <c r="E29" i="27"/>
  <c r="E24" i="27"/>
  <c r="E21" i="27"/>
  <c r="E22" i="27"/>
  <c r="E23" i="27"/>
  <c r="E19" i="27"/>
  <c r="E20" i="27"/>
  <c r="E18" i="27"/>
  <c r="F17" i="27"/>
  <c r="E15" i="27"/>
  <c r="E12" i="27"/>
  <c r="E11" i="27"/>
  <c r="E10" i="27"/>
  <c r="E9" i="27"/>
  <c r="E8" i="27"/>
  <c r="E7" i="27"/>
  <c r="F4" i="27"/>
  <c r="G4" i="27" s="1"/>
  <c r="K22" i="31"/>
  <c r="C12" i="32" l="1"/>
  <c r="K21" i="31"/>
  <c r="K20" i="31"/>
  <c r="K19" i="31"/>
  <c r="K17" i="31"/>
  <c r="K15" i="31"/>
  <c r="K18" i="31"/>
  <c r="K13" i="31"/>
  <c r="K14" i="31"/>
  <c r="K16" i="31"/>
  <c r="K12" i="31"/>
  <c r="L9" i="31"/>
  <c r="K6" i="31"/>
  <c r="K5" i="31"/>
  <c r="L4" i="31"/>
  <c r="I21" i="31"/>
  <c r="G21" i="31"/>
  <c r="E21" i="31"/>
  <c r="C21" i="31"/>
  <c r="I20" i="31"/>
  <c r="G20" i="31"/>
  <c r="E20" i="31"/>
  <c r="C20" i="31"/>
  <c r="I19" i="31"/>
  <c r="G19" i="31"/>
  <c r="E19" i="31"/>
  <c r="C19" i="31"/>
  <c r="I17" i="31"/>
  <c r="G17" i="31"/>
  <c r="E17" i="31"/>
  <c r="C17" i="31"/>
  <c r="I15" i="31"/>
  <c r="G15" i="31"/>
  <c r="E15" i="31"/>
  <c r="C15" i="31"/>
  <c r="I18" i="31"/>
  <c r="G18" i="31"/>
  <c r="E18" i="31"/>
  <c r="C18" i="31"/>
  <c r="I13" i="31"/>
  <c r="G13" i="31"/>
  <c r="E13" i="31"/>
  <c r="C13" i="31"/>
  <c r="I14" i="31"/>
  <c r="G14" i="31"/>
  <c r="E14" i="31"/>
  <c r="C14" i="31"/>
  <c r="I16" i="31"/>
  <c r="G16" i="31"/>
  <c r="E16" i="31"/>
  <c r="C16" i="31"/>
  <c r="I12" i="31"/>
  <c r="G12" i="31"/>
  <c r="E12" i="31"/>
  <c r="C12" i="31"/>
  <c r="J8" i="31"/>
  <c r="F8" i="31"/>
  <c r="E8" i="31" s="1"/>
  <c r="C8" i="31"/>
  <c r="I6" i="31"/>
  <c r="I5" i="31"/>
  <c r="G5" i="31"/>
  <c r="E5" i="31"/>
  <c r="C5" i="31"/>
  <c r="J4" i="31"/>
  <c r="H4" i="31"/>
  <c r="L5" i="24"/>
  <c r="M5" i="24" s="1"/>
  <c r="L4" i="24"/>
  <c r="M4" i="24" s="1"/>
  <c r="L3" i="24"/>
  <c r="M3" i="24" s="1"/>
  <c r="G20" i="26"/>
  <c r="G9" i="26"/>
  <c r="L22" i="3" s="1"/>
  <c r="L8" i="31" l="1"/>
  <c r="M8" i="31" s="1"/>
  <c r="M9" i="31"/>
  <c r="R29" i="19"/>
  <c r="S29" i="19" s="1"/>
  <c r="L19" i="3"/>
  <c r="L20" i="3"/>
  <c r="L21" i="3"/>
  <c r="E9" i="31"/>
  <c r="K4" i="31"/>
  <c r="I4" i="31"/>
  <c r="I9" i="31"/>
  <c r="K8" i="31"/>
  <c r="K9" i="31"/>
  <c r="G9" i="31"/>
  <c r="H8" i="31"/>
  <c r="G8" i="31" s="1"/>
  <c r="C9" i="31"/>
  <c r="K48" i="3"/>
  <c r="K46" i="3"/>
  <c r="K45" i="3"/>
  <c r="L15" i="3"/>
  <c r="K12" i="3"/>
  <c r="K11" i="3"/>
  <c r="K10" i="3"/>
  <c r="K9" i="3"/>
  <c r="K8" i="3"/>
  <c r="K7" i="3"/>
  <c r="L4" i="3"/>
  <c r="M4" i="3" s="1"/>
  <c r="L38" i="3" l="1"/>
  <c r="M38" i="3" s="1"/>
  <c r="M15" i="3"/>
  <c r="L50" i="3"/>
  <c r="M50" i="3" s="1"/>
  <c r="L36" i="3"/>
  <c r="M36" i="3" s="1"/>
  <c r="L37" i="3"/>
  <c r="M37" i="3" s="1"/>
  <c r="L35" i="3"/>
  <c r="M35" i="3" s="1"/>
  <c r="L34" i="3"/>
  <c r="M34" i="3" s="1"/>
  <c r="L40" i="3"/>
  <c r="M40" i="3" s="1"/>
  <c r="L39" i="3"/>
  <c r="M39" i="3" s="1"/>
  <c r="I8" i="31"/>
  <c r="L44" i="3"/>
  <c r="L23" i="3"/>
  <c r="K47" i="4"/>
  <c r="K41" i="4"/>
  <c r="K40" i="4"/>
  <c r="K39" i="4"/>
  <c r="K38" i="4"/>
  <c r="K37" i="4"/>
  <c r="K36" i="4"/>
  <c r="K30" i="4"/>
  <c r="K29" i="4"/>
  <c r="K28" i="4"/>
  <c r="K27" i="4"/>
  <c r="K26" i="4"/>
  <c r="K25" i="4"/>
  <c r="K24" i="4"/>
  <c r="K23" i="4"/>
  <c r="K22" i="4"/>
  <c r="K21" i="4"/>
  <c r="K18" i="4"/>
  <c r="K17" i="4"/>
  <c r="L5" i="4"/>
  <c r="M5" i="4" s="1"/>
  <c r="L48" i="4" l="1"/>
  <c r="M48" i="4" s="1"/>
  <c r="M44" i="3"/>
  <c r="L41" i="3"/>
  <c r="M41" i="3" s="1"/>
  <c r="L46" i="4" l="1"/>
  <c r="M46" i="4" s="1"/>
  <c r="L6" i="24"/>
  <c r="M6" i="24" s="1"/>
  <c r="L7" i="24" l="1"/>
  <c r="M7" i="24" s="1"/>
  <c r="R28" i="19"/>
  <c r="S28" i="19" s="1"/>
  <c r="R30" i="19"/>
  <c r="S30" i="19" s="1"/>
  <c r="L7" i="7"/>
  <c r="L97" i="23"/>
  <c r="M97" i="23" s="1"/>
  <c r="K7" i="23"/>
  <c r="K23" i="23"/>
  <c r="K108" i="23"/>
  <c r="K156" i="23"/>
  <c r="L80" i="24"/>
  <c r="P83" i="27"/>
  <c r="L101" i="30"/>
  <c r="L101" i="29"/>
  <c r="L83" i="26"/>
  <c r="L139" i="23"/>
  <c r="L12" i="7"/>
  <c r="L13" i="7"/>
  <c r="L14" i="7"/>
  <c r="L4" i="4" l="1"/>
  <c r="M139" i="23"/>
  <c r="L174" i="23"/>
  <c r="K6" i="23"/>
  <c r="K22" i="23"/>
  <c r="L96" i="23"/>
  <c r="M96" i="23" s="1"/>
  <c r="K155" i="23"/>
  <c r="L138" i="23"/>
  <c r="M138" i="23" s="1"/>
  <c r="L11" i="7"/>
  <c r="L10" i="7"/>
  <c r="L9" i="7"/>
  <c r="K107" i="23"/>
  <c r="K154" i="23"/>
  <c r="K106" i="23"/>
  <c r="L95" i="23"/>
  <c r="M95" i="23" s="1"/>
  <c r="K21" i="23"/>
  <c r="K5" i="23"/>
  <c r="L137" i="23"/>
  <c r="M137" i="23" s="1"/>
  <c r="L8" i="7"/>
  <c r="L6" i="7"/>
  <c r="K153" i="23"/>
  <c r="L136" i="23"/>
  <c r="L94" i="23"/>
  <c r="M94" i="23" s="1"/>
  <c r="K20" i="23"/>
  <c r="K4" i="23"/>
  <c r="K105" i="23"/>
  <c r="L8" i="24" l="1"/>
  <c r="M8" i="24" s="1"/>
  <c r="M4" i="4"/>
  <c r="L33" i="4"/>
  <c r="M33" i="4" s="1"/>
  <c r="L171" i="23"/>
  <c r="M136" i="23"/>
  <c r="L173" i="23"/>
  <c r="L172" i="23"/>
  <c r="L5" i="7"/>
  <c r="L4" i="7"/>
  <c r="L3" i="7"/>
  <c r="J15" i="3"/>
  <c r="K15" i="3" s="1"/>
  <c r="J4" i="3"/>
  <c r="K4" i="3" s="1"/>
  <c r="F20" i="26"/>
  <c r="F9" i="26"/>
  <c r="J22" i="3" s="1"/>
  <c r="K22" i="3" s="1"/>
  <c r="L9" i="24" l="1"/>
  <c r="M9" i="24" s="1"/>
  <c r="J38" i="3"/>
  <c r="K38" i="3" s="1"/>
  <c r="J39" i="3"/>
  <c r="K39" i="3" s="1"/>
  <c r="J20" i="3"/>
  <c r="K20" i="3" s="1"/>
  <c r="J19" i="3"/>
  <c r="K19" i="3" s="1"/>
  <c r="J21" i="3"/>
  <c r="K21" i="3" s="1"/>
  <c r="J40" i="3"/>
  <c r="K40" i="3" s="1"/>
  <c r="J34" i="3"/>
  <c r="K34" i="3" s="1"/>
  <c r="J35" i="3"/>
  <c r="K35" i="3" s="1"/>
  <c r="J36" i="3"/>
  <c r="K36" i="3" s="1"/>
  <c r="J37" i="3"/>
  <c r="K37" i="3" s="1"/>
  <c r="I48" i="3"/>
  <c r="I46" i="3"/>
  <c r="I45" i="3"/>
  <c r="I11" i="3"/>
  <c r="I10" i="3"/>
  <c r="I9" i="3"/>
  <c r="I8" i="3"/>
  <c r="I7" i="3"/>
  <c r="G48" i="3"/>
  <c r="G46" i="3"/>
  <c r="G45" i="3"/>
  <c r="G11" i="3"/>
  <c r="G10" i="3"/>
  <c r="G9" i="3"/>
  <c r="G8" i="3"/>
  <c r="G7" i="3"/>
  <c r="E48" i="3"/>
  <c r="E46" i="3"/>
  <c r="E45" i="3"/>
  <c r="E12" i="3"/>
  <c r="E11" i="3"/>
  <c r="E10" i="3"/>
  <c r="E9" i="3"/>
  <c r="E7" i="3"/>
  <c r="C48" i="3"/>
  <c r="C46" i="3"/>
  <c r="C45" i="3"/>
  <c r="C12" i="3"/>
  <c r="C11" i="3"/>
  <c r="C10" i="3"/>
  <c r="C9" i="3"/>
  <c r="C7" i="3"/>
  <c r="J23" i="3" l="1"/>
  <c r="K23" i="3" s="1"/>
  <c r="B99" i="30" l="1"/>
  <c r="C85" i="30"/>
  <c r="C50" i="30"/>
  <c r="C121" i="30" l="1"/>
  <c r="C119" i="30"/>
  <c r="C120" i="30"/>
  <c r="C122" i="30"/>
  <c r="C124" i="30"/>
  <c r="C125" i="30"/>
  <c r="C126" i="30"/>
  <c r="C118" i="30"/>
  <c r="C123" i="30"/>
  <c r="C104" i="30"/>
  <c r="C105" i="30"/>
  <c r="C107" i="30"/>
  <c r="C109" i="30"/>
  <c r="C108" i="30"/>
  <c r="C111" i="30"/>
  <c r="C112" i="30"/>
  <c r="C110" i="30"/>
  <c r="C106" i="30"/>
  <c r="C89" i="30"/>
  <c r="C33" i="30"/>
  <c r="C29" i="30"/>
  <c r="C113" i="30"/>
  <c r="C75" i="30"/>
  <c r="C53" i="30"/>
  <c r="C51" i="30"/>
  <c r="C52" i="30"/>
  <c r="C19" i="30"/>
  <c r="C71" i="30"/>
  <c r="C127" i="30"/>
  <c r="C57" i="30"/>
  <c r="C5" i="30"/>
  <c r="C61" i="30"/>
  <c r="C117" i="30"/>
  <c r="C43" i="30"/>
  <c r="C47" i="30"/>
  <c r="C103" i="30"/>
  <c r="C48" i="30"/>
  <c r="C49" i="30"/>
  <c r="J41" i="3"/>
  <c r="K41" i="3" s="1"/>
  <c r="P4" i="19"/>
  <c r="I108" i="23"/>
  <c r="O5" i="19"/>
  <c r="O4" i="19" l="1"/>
  <c r="O6" i="19" s="1"/>
  <c r="Q4" i="19"/>
  <c r="C15" i="30"/>
  <c r="O14" i="19"/>
  <c r="O11" i="19"/>
  <c r="O10" i="19"/>
  <c r="P21" i="19"/>
  <c r="Q21" i="19" s="1"/>
  <c r="P20" i="19"/>
  <c r="Q20" i="19" s="1"/>
  <c r="O13" i="19"/>
  <c r="O12" i="19"/>
  <c r="O9" i="19"/>
  <c r="P22" i="19" l="1"/>
  <c r="Q22" i="19" s="1"/>
  <c r="I5" i="14"/>
  <c r="I6" i="14"/>
  <c r="I4" i="14"/>
  <c r="C38" i="27" l="1"/>
  <c r="C36" i="27"/>
  <c r="C35" i="27"/>
  <c r="C32" i="27"/>
  <c r="C26" i="27"/>
  <c r="C30" i="27"/>
  <c r="C25" i="27"/>
  <c r="C29" i="27"/>
  <c r="C24" i="27"/>
  <c r="C21" i="27"/>
  <c r="C22" i="27"/>
  <c r="C23" i="27"/>
  <c r="C19" i="27"/>
  <c r="C20" i="27"/>
  <c r="C18" i="27"/>
  <c r="C15" i="27"/>
  <c r="C12" i="27"/>
  <c r="C11" i="27"/>
  <c r="C10" i="27"/>
  <c r="C9" i="27"/>
  <c r="C8" i="27"/>
  <c r="C7" i="27"/>
  <c r="D4" i="27"/>
  <c r="E4" i="27" s="1"/>
  <c r="D34" i="27"/>
  <c r="E34" i="27" s="1"/>
  <c r="D17" i="27"/>
  <c r="E17" i="27" s="1"/>
  <c r="I27" i="14"/>
  <c r="I21" i="14"/>
  <c r="I20" i="14"/>
  <c r="I19" i="14"/>
  <c r="I18" i="14"/>
  <c r="I17" i="14"/>
  <c r="I16" i="14"/>
  <c r="I15" i="14"/>
  <c r="I14" i="14"/>
  <c r="I13" i="14"/>
  <c r="I12" i="14"/>
  <c r="J9" i="14"/>
  <c r="J5" i="24"/>
  <c r="K5" i="24" s="1"/>
  <c r="J4" i="24"/>
  <c r="K4" i="24" s="1"/>
  <c r="J3" i="24"/>
  <c r="K3" i="24" s="1"/>
  <c r="J44" i="3"/>
  <c r="K44" i="3" s="1"/>
  <c r="I47" i="4"/>
  <c r="I41" i="4"/>
  <c r="I40" i="4"/>
  <c r="I39" i="4"/>
  <c r="I38" i="4"/>
  <c r="I37" i="4"/>
  <c r="I36" i="4"/>
  <c r="I30" i="4"/>
  <c r="I29" i="4"/>
  <c r="I28" i="4"/>
  <c r="I27" i="4"/>
  <c r="I26" i="4"/>
  <c r="I25" i="4"/>
  <c r="I24" i="4"/>
  <c r="I23" i="4"/>
  <c r="I22" i="4"/>
  <c r="I21" i="4"/>
  <c r="I18" i="4"/>
  <c r="I17" i="4"/>
  <c r="I15" i="4"/>
  <c r="I14" i="4"/>
  <c r="I13" i="4"/>
  <c r="I12" i="4"/>
  <c r="I11" i="4"/>
  <c r="I10" i="4"/>
  <c r="J5" i="4"/>
  <c r="K5" i="4" s="1"/>
  <c r="J48" i="4" l="1"/>
  <c r="P29" i="19"/>
  <c r="Q29" i="19" s="1"/>
  <c r="J50" i="3"/>
  <c r="K50" i="3" s="1"/>
  <c r="J8" i="14"/>
  <c r="J4" i="14"/>
  <c r="J6" i="24" l="1"/>
  <c r="K48" i="4"/>
  <c r="J46" i="4"/>
  <c r="K46" i="4" s="1"/>
  <c r="P28" i="19" l="1"/>
  <c r="Q28" i="19" s="1"/>
  <c r="K6" i="24"/>
  <c r="P30" i="19"/>
  <c r="Q30" i="19" s="1"/>
  <c r="J7" i="24"/>
  <c r="K7" i="24" s="1"/>
  <c r="H118" i="23"/>
  <c r="I118" i="23" s="1"/>
  <c r="I156" i="23"/>
  <c r="J139" i="23"/>
  <c r="J138" i="23"/>
  <c r="I23" i="23"/>
  <c r="J14" i="7"/>
  <c r="J13" i="7"/>
  <c r="J12" i="7"/>
  <c r="J97" i="23"/>
  <c r="K97" i="23" s="1"/>
  <c r="I7" i="23"/>
  <c r="J96" i="23"/>
  <c r="K96" i="23" s="1"/>
  <c r="I22" i="23"/>
  <c r="I6" i="23"/>
  <c r="H117" i="23"/>
  <c r="I107" i="23"/>
  <c r="I155" i="23"/>
  <c r="J11" i="7"/>
  <c r="J10" i="7"/>
  <c r="J9" i="7"/>
  <c r="I106" i="23"/>
  <c r="I154" i="23"/>
  <c r="J137" i="23"/>
  <c r="J8" i="7"/>
  <c r="J7" i="7"/>
  <c r="J6" i="7"/>
  <c r="H116" i="23"/>
  <c r="J95" i="23"/>
  <c r="K95" i="23" s="1"/>
  <c r="I21" i="23"/>
  <c r="I5" i="23"/>
  <c r="B29" i="29"/>
  <c r="F116" i="23"/>
  <c r="J136" i="23"/>
  <c r="J5" i="7"/>
  <c r="J4" i="7"/>
  <c r="J3" i="7"/>
  <c r="I153" i="23"/>
  <c r="I105" i="23"/>
  <c r="J94" i="23"/>
  <c r="K94" i="23" s="1"/>
  <c r="I20" i="23"/>
  <c r="I4" i="23"/>
  <c r="J173" i="23" l="1"/>
  <c r="K138" i="23"/>
  <c r="J172" i="23"/>
  <c r="K137" i="23"/>
  <c r="J4" i="4"/>
  <c r="K4" i="4" s="1"/>
  <c r="K139" i="23"/>
  <c r="J171" i="23"/>
  <c r="K136" i="23"/>
  <c r="C117" i="29"/>
  <c r="C119" i="29"/>
  <c r="C120" i="29"/>
  <c r="C124" i="29"/>
  <c r="C126" i="29"/>
  <c r="C118" i="29"/>
  <c r="C121" i="29"/>
  <c r="C122" i="29"/>
  <c r="C123" i="29"/>
  <c r="C125" i="29"/>
  <c r="C104" i="29"/>
  <c r="C105" i="29"/>
  <c r="C106" i="29"/>
  <c r="C107" i="29"/>
  <c r="C108" i="29"/>
  <c r="C109" i="29"/>
  <c r="C110" i="29"/>
  <c r="C112" i="29"/>
  <c r="C111" i="29"/>
  <c r="C99" i="29"/>
  <c r="C98" i="29"/>
  <c r="C90" i="29"/>
  <c r="C91" i="29"/>
  <c r="C92" i="29"/>
  <c r="C93" i="29"/>
  <c r="C94" i="29"/>
  <c r="C95" i="29"/>
  <c r="C96" i="29"/>
  <c r="C97" i="29"/>
  <c r="C76" i="29"/>
  <c r="C77" i="29"/>
  <c r="C78" i="29"/>
  <c r="C79" i="29"/>
  <c r="C82" i="29"/>
  <c r="C84" i="29"/>
  <c r="C80" i="29"/>
  <c r="C81" i="29"/>
  <c r="C83" i="29"/>
  <c r="C68" i="29"/>
  <c r="C63" i="29"/>
  <c r="C66" i="29"/>
  <c r="C69" i="29"/>
  <c r="C70" i="29"/>
  <c r="C62" i="29"/>
  <c r="C65" i="29"/>
  <c r="C64" i="29"/>
  <c r="C67" i="29"/>
  <c r="C52" i="29"/>
  <c r="C49" i="29"/>
  <c r="C50" i="29"/>
  <c r="C53" i="29"/>
  <c r="C55" i="29"/>
  <c r="C56" i="29"/>
  <c r="C48" i="29"/>
  <c r="C51" i="29"/>
  <c r="C54" i="29"/>
  <c r="C34" i="29"/>
  <c r="C35" i="29"/>
  <c r="C36" i="29"/>
  <c r="C37" i="29"/>
  <c r="C38" i="29"/>
  <c r="C41" i="29"/>
  <c r="C39" i="29"/>
  <c r="C40" i="29"/>
  <c r="C42" i="29"/>
  <c r="C20" i="29"/>
  <c r="C21" i="29"/>
  <c r="C22" i="29"/>
  <c r="C23" i="29"/>
  <c r="C24" i="29"/>
  <c r="C25" i="29"/>
  <c r="C28" i="29"/>
  <c r="C26" i="29"/>
  <c r="C27" i="29"/>
  <c r="C6" i="29"/>
  <c r="C9" i="29"/>
  <c r="C12" i="29"/>
  <c r="C7" i="29"/>
  <c r="C8" i="29"/>
  <c r="C11" i="29"/>
  <c r="C10" i="29"/>
  <c r="C13" i="29"/>
  <c r="C14" i="29"/>
  <c r="I116" i="23"/>
  <c r="I117" i="23"/>
  <c r="J174" i="23"/>
  <c r="I115" i="23"/>
  <c r="C19" i="29"/>
  <c r="C29" i="29"/>
  <c r="C43" i="29"/>
  <c r="C127" i="29"/>
  <c r="C47" i="29"/>
  <c r="C57" i="29"/>
  <c r="C33" i="29"/>
  <c r="C113" i="29"/>
  <c r="C71" i="29"/>
  <c r="C61" i="29"/>
  <c r="C85" i="29"/>
  <c r="C103" i="29"/>
  <c r="C89" i="29"/>
  <c r="C75" i="29"/>
  <c r="C5" i="29"/>
  <c r="H4" i="14"/>
  <c r="B17" i="27"/>
  <c r="C17" i="27" s="1"/>
  <c r="B34" i="27"/>
  <c r="C34" i="27" s="1"/>
  <c r="B4" i="27"/>
  <c r="C4" i="27" s="1"/>
  <c r="J8" i="24" l="1"/>
  <c r="J9" i="24" s="1"/>
  <c r="K9" i="24" s="1"/>
  <c r="J33" i="4"/>
  <c r="K33" i="4" s="1"/>
  <c r="C15" i="29"/>
  <c r="F15" i="3"/>
  <c r="C20" i="26"/>
  <c r="D20" i="26"/>
  <c r="E20" i="26"/>
  <c r="B20" i="26"/>
  <c r="N21" i="19"/>
  <c r="O21" i="19" s="1"/>
  <c r="N20" i="19"/>
  <c r="O20" i="19" s="1"/>
  <c r="I5" i="19"/>
  <c r="G5" i="19"/>
  <c r="E5" i="19"/>
  <c r="F117" i="23"/>
  <c r="F118" i="23"/>
  <c r="D116" i="23"/>
  <c r="D117" i="23"/>
  <c r="D118" i="23"/>
  <c r="B116" i="23"/>
  <c r="B117" i="23"/>
  <c r="B118" i="23"/>
  <c r="B115" i="23"/>
  <c r="K8" i="24" l="1"/>
  <c r="N22" i="19"/>
  <c r="O22" i="19" s="1"/>
  <c r="G27" i="14"/>
  <c r="G26" i="14"/>
  <c r="G20" i="14"/>
  <c r="G21" i="14"/>
  <c r="G19" i="14"/>
  <c r="G18" i="14"/>
  <c r="G16" i="14"/>
  <c r="G17" i="14"/>
  <c r="G14" i="14"/>
  <c r="G15" i="14"/>
  <c r="G13" i="14"/>
  <c r="G12" i="14"/>
  <c r="G5" i="14"/>
  <c r="G47" i="4"/>
  <c r="G41" i="4"/>
  <c r="G40" i="4"/>
  <c r="G39" i="4"/>
  <c r="G38" i="4"/>
  <c r="G37" i="4"/>
  <c r="G36" i="4"/>
  <c r="G30" i="4"/>
  <c r="G29" i="4"/>
  <c r="G28" i="4"/>
  <c r="G27" i="4"/>
  <c r="G26" i="4"/>
  <c r="G25" i="4"/>
  <c r="G24" i="4"/>
  <c r="G23" i="4"/>
  <c r="G22" i="4"/>
  <c r="G21" i="4"/>
  <c r="G18" i="4"/>
  <c r="G17" i="4"/>
  <c r="G15" i="4"/>
  <c r="G14" i="4"/>
  <c r="G13" i="4"/>
  <c r="G12" i="4"/>
  <c r="G11" i="4"/>
  <c r="G10" i="4"/>
  <c r="H9" i="14"/>
  <c r="H3" i="24"/>
  <c r="I3" i="24" s="1"/>
  <c r="H4" i="24"/>
  <c r="I4" i="24" s="1"/>
  <c r="H5" i="24"/>
  <c r="B139" i="23"/>
  <c r="D139" i="23"/>
  <c r="H5" i="4"/>
  <c r="I5" i="4" s="1"/>
  <c r="E9" i="26"/>
  <c r="H4" i="3"/>
  <c r="G108" i="23"/>
  <c r="G118" i="23" s="1"/>
  <c r="H97" i="23"/>
  <c r="I97" i="23" s="1"/>
  <c r="H96" i="23"/>
  <c r="I96" i="23" s="1"/>
  <c r="G7" i="23"/>
  <c r="G23" i="23"/>
  <c r="G156" i="23"/>
  <c r="H139" i="23"/>
  <c r="H13" i="7"/>
  <c r="H12" i="7"/>
  <c r="G22" i="23"/>
  <c r="G6" i="23"/>
  <c r="H50" i="3" l="1"/>
  <c r="I4" i="3"/>
  <c r="H174" i="23"/>
  <c r="H4" i="4"/>
  <c r="I139" i="23"/>
  <c r="I5" i="24"/>
  <c r="H8" i="14"/>
  <c r="I8" i="14" s="1"/>
  <c r="I9" i="14"/>
  <c r="H19" i="3"/>
  <c r="N29" i="19"/>
  <c r="O29" i="19" s="1"/>
  <c r="H22" i="3"/>
  <c r="H21" i="3"/>
  <c r="H20" i="3"/>
  <c r="H12" i="3"/>
  <c r="H44" i="3"/>
  <c r="G107" i="23"/>
  <c r="G117" i="23" s="1"/>
  <c r="G154" i="23"/>
  <c r="G155" i="23"/>
  <c r="H138" i="23"/>
  <c r="I138" i="23" s="1"/>
  <c r="H11" i="7"/>
  <c r="H10" i="7"/>
  <c r="H9" i="7"/>
  <c r="I20" i="3" l="1"/>
  <c r="I21" i="3"/>
  <c r="I19" i="3"/>
  <c r="I22" i="3"/>
  <c r="H48" i="4"/>
  <c r="I48" i="4" s="1"/>
  <c r="I44" i="3"/>
  <c r="I4" i="4"/>
  <c r="G4" i="4"/>
  <c r="H33" i="4"/>
  <c r="I33" i="4" s="1"/>
  <c r="H15" i="3"/>
  <c r="H37" i="3" s="1"/>
  <c r="G12" i="3"/>
  <c r="I12" i="3"/>
  <c r="H8" i="24"/>
  <c r="I8" i="24" s="1"/>
  <c r="I50" i="3"/>
  <c r="H23" i="3"/>
  <c r="H173" i="23"/>
  <c r="G106" i="23"/>
  <c r="G116" i="23" s="1"/>
  <c r="H137" i="23"/>
  <c r="H8" i="7"/>
  <c r="H7" i="7"/>
  <c r="H6" i="7"/>
  <c r="H95" i="23"/>
  <c r="I95" i="23" s="1"/>
  <c r="G21" i="23"/>
  <c r="G5" i="23"/>
  <c r="H46" i="4" l="1"/>
  <c r="I46" i="4" s="1"/>
  <c r="H6" i="24"/>
  <c r="I6" i="24" s="1"/>
  <c r="H38" i="3"/>
  <c r="H39" i="3"/>
  <c r="I39" i="3" s="1"/>
  <c r="I37" i="3"/>
  <c r="H34" i="3"/>
  <c r="G15" i="3"/>
  <c r="I15" i="3"/>
  <c r="H35" i="3"/>
  <c r="H172" i="23"/>
  <c r="I137" i="23"/>
  <c r="H36" i="3"/>
  <c r="H40" i="3"/>
  <c r="I23" i="3"/>
  <c r="G153" i="23"/>
  <c r="H136" i="23"/>
  <c r="G105" i="23"/>
  <c r="H94" i="23"/>
  <c r="I94" i="23" s="1"/>
  <c r="G20" i="23"/>
  <c r="G4" i="23"/>
  <c r="H5" i="7"/>
  <c r="H4" i="7"/>
  <c r="H3" i="7"/>
  <c r="H7" i="24" l="1"/>
  <c r="I7" i="24" s="1"/>
  <c r="N28" i="19"/>
  <c r="O28" i="19" s="1"/>
  <c r="N30" i="19"/>
  <c r="O30" i="19" s="1"/>
  <c r="I38" i="3"/>
  <c r="I35" i="3"/>
  <c r="I34" i="3"/>
  <c r="I36" i="3"/>
  <c r="H41" i="3"/>
  <c r="I40" i="3"/>
  <c r="H171" i="23"/>
  <c r="I136" i="23"/>
  <c r="C9" i="26"/>
  <c r="D9" i="26"/>
  <c r="B9" i="26"/>
  <c r="H9" i="24" l="1"/>
  <c r="I9" i="24" s="1"/>
  <c r="I41" i="3"/>
  <c r="B20" i="3"/>
  <c r="F19" i="3"/>
  <c r="D19" i="3"/>
  <c r="D22" i="3"/>
  <c r="D20" i="3"/>
  <c r="D21" i="3"/>
  <c r="F22" i="3"/>
  <c r="F21" i="3"/>
  <c r="F20" i="3"/>
  <c r="B22" i="3"/>
  <c r="B21" i="3"/>
  <c r="B19" i="3"/>
  <c r="C21" i="3" l="1"/>
  <c r="C20" i="3"/>
  <c r="E20" i="3"/>
  <c r="G20" i="3"/>
  <c r="E22" i="3"/>
  <c r="G22" i="3"/>
  <c r="C22" i="3"/>
  <c r="C19" i="3"/>
  <c r="E19" i="3"/>
  <c r="G19" i="3"/>
  <c r="E21" i="3"/>
  <c r="G21" i="3"/>
  <c r="D23" i="3"/>
  <c r="F23" i="3"/>
  <c r="B23" i="3"/>
  <c r="C23" i="3" l="1"/>
  <c r="E23" i="3"/>
  <c r="G23" i="3"/>
  <c r="E156" i="23"/>
  <c r="F5" i="4"/>
  <c r="G5" i="4" s="1"/>
  <c r="E15" i="4" l="1"/>
  <c r="C15" i="4"/>
  <c r="E41" i="4" l="1"/>
  <c r="E40" i="4"/>
  <c r="E39" i="4"/>
  <c r="E38" i="4"/>
  <c r="E37" i="4"/>
  <c r="E36" i="4"/>
  <c r="F9" i="14" l="1"/>
  <c r="G9" i="14" s="1"/>
  <c r="D9" i="14"/>
  <c r="B9" i="14"/>
  <c r="H14" i="7"/>
  <c r="E47" i="4" l="1"/>
  <c r="E30" i="4"/>
  <c r="E29" i="4"/>
  <c r="E28" i="4"/>
  <c r="E27" i="4"/>
  <c r="E26" i="4"/>
  <c r="E25" i="4"/>
  <c r="E24" i="4"/>
  <c r="E23" i="4"/>
  <c r="E22" i="4"/>
  <c r="E21" i="4"/>
  <c r="E18" i="4"/>
  <c r="E17" i="4"/>
  <c r="E14" i="4"/>
  <c r="E13" i="4"/>
  <c r="E12" i="4"/>
  <c r="E11" i="4"/>
  <c r="E10" i="4"/>
  <c r="E4" i="4"/>
  <c r="F5" i="24" l="1"/>
  <c r="F4" i="24"/>
  <c r="G4" i="24" s="1"/>
  <c r="F3" i="24"/>
  <c r="G3" i="24" s="1"/>
  <c r="F33" i="4"/>
  <c r="F4" i="3"/>
  <c r="D4" i="3"/>
  <c r="B4" i="3"/>
  <c r="F139" i="23"/>
  <c r="C4" i="3" l="1"/>
  <c r="F50" i="3"/>
  <c r="E4" i="3"/>
  <c r="G4" i="3"/>
  <c r="E33" i="4"/>
  <c r="G33" i="4"/>
  <c r="F37" i="3"/>
  <c r="G37" i="3" s="1"/>
  <c r="F38" i="3"/>
  <c r="G38" i="3" s="1"/>
  <c r="F39" i="3"/>
  <c r="G39" i="3" s="1"/>
  <c r="F34" i="3"/>
  <c r="G34" i="3" s="1"/>
  <c r="F40" i="3"/>
  <c r="G40" i="3" s="1"/>
  <c r="F35" i="3"/>
  <c r="G35" i="3" s="1"/>
  <c r="F36" i="3"/>
  <c r="G36" i="3" s="1"/>
  <c r="F8" i="24"/>
  <c r="G8" i="24" s="1"/>
  <c r="G5" i="24"/>
  <c r="F174" i="23"/>
  <c r="G139" i="23"/>
  <c r="E139" i="23"/>
  <c r="F44" i="3"/>
  <c r="F48" i="4" l="1"/>
  <c r="F46" i="4" s="1"/>
  <c r="G46" i="4" s="1"/>
  <c r="G44" i="3"/>
  <c r="G50" i="3"/>
  <c r="F41" i="3"/>
  <c r="G41" i="3" s="1"/>
  <c r="F14" i="7"/>
  <c r="F13" i="7"/>
  <c r="F12" i="7"/>
  <c r="F6" i="24" l="1"/>
  <c r="F7" i="24" s="1"/>
  <c r="G7" i="24" s="1"/>
  <c r="G48" i="4"/>
  <c r="E108" i="23"/>
  <c r="E118" i="23" s="1"/>
  <c r="E107" i="23"/>
  <c r="E117" i="23" s="1"/>
  <c r="F8" i="14"/>
  <c r="E9" i="14"/>
  <c r="E12" i="14"/>
  <c r="E13" i="14"/>
  <c r="E15" i="14"/>
  <c r="E14" i="14"/>
  <c r="E17" i="14"/>
  <c r="E16" i="14"/>
  <c r="E18" i="14"/>
  <c r="E19" i="14"/>
  <c r="E21" i="14"/>
  <c r="E20" i="14"/>
  <c r="E27" i="14"/>
  <c r="E5" i="14"/>
  <c r="C5" i="14"/>
  <c r="G6" i="24" l="1"/>
  <c r="E8" i="14"/>
  <c r="G8" i="14"/>
  <c r="F9" i="24"/>
  <c r="G9" i="24" s="1"/>
  <c r="L21" i="19"/>
  <c r="K9" i="19"/>
  <c r="K10" i="19"/>
  <c r="K11" i="19"/>
  <c r="K12" i="19"/>
  <c r="K13" i="19"/>
  <c r="K14" i="19"/>
  <c r="I9" i="19"/>
  <c r="L4" i="19"/>
  <c r="M4" i="19" s="1"/>
  <c r="L20" i="19" l="1"/>
  <c r="L29" i="19"/>
  <c r="M29" i="19" s="1"/>
  <c r="M21" i="19"/>
  <c r="I10" i="19"/>
  <c r="I11" i="19"/>
  <c r="I12" i="19"/>
  <c r="I13" i="19"/>
  <c r="I14" i="19"/>
  <c r="J21" i="19"/>
  <c r="J4" i="19"/>
  <c r="C47" i="4"/>
  <c r="C10" i="4"/>
  <c r="C11" i="4"/>
  <c r="C12" i="4"/>
  <c r="C13" i="4"/>
  <c r="C14" i="4"/>
  <c r="C17" i="4"/>
  <c r="C18" i="4"/>
  <c r="C21" i="4"/>
  <c r="C22" i="4"/>
  <c r="C23" i="4"/>
  <c r="C24" i="4"/>
  <c r="C25" i="4"/>
  <c r="C26" i="4"/>
  <c r="C27" i="4"/>
  <c r="C28" i="4"/>
  <c r="C29" i="4"/>
  <c r="C30" i="4"/>
  <c r="C33" i="4"/>
  <c r="C4" i="4"/>
  <c r="C13" i="14"/>
  <c r="C8" i="14"/>
  <c r="C9" i="14"/>
  <c r="C12" i="14"/>
  <c r="C15" i="14"/>
  <c r="C14" i="14"/>
  <c r="C17" i="14"/>
  <c r="C16" i="14"/>
  <c r="C18" i="14"/>
  <c r="C19" i="14"/>
  <c r="C21" i="14"/>
  <c r="C20" i="14"/>
  <c r="C25" i="14"/>
  <c r="C26" i="14"/>
  <c r="C27" i="14"/>
  <c r="D3" i="24"/>
  <c r="F11" i="7"/>
  <c r="M20" i="19" l="1"/>
  <c r="L22" i="19"/>
  <c r="L28" i="19"/>
  <c r="M28" i="19" s="1"/>
  <c r="J29" i="19"/>
  <c r="K29" i="19" s="1"/>
  <c r="E3" i="24"/>
  <c r="J20" i="19"/>
  <c r="K21" i="19"/>
  <c r="K4" i="19"/>
  <c r="F138" i="23"/>
  <c r="F137" i="23"/>
  <c r="L30" i="19" l="1"/>
  <c r="M30" i="19" s="1"/>
  <c r="M22" i="19"/>
  <c r="F173" i="23"/>
  <c r="G138" i="23"/>
  <c r="F172" i="23"/>
  <c r="G137" i="23"/>
  <c r="E138" i="23"/>
  <c r="K20" i="19"/>
  <c r="J22" i="19"/>
  <c r="K22" i="19" s="1"/>
  <c r="F97" i="23"/>
  <c r="G97" i="23" s="1"/>
  <c r="F94" i="23"/>
  <c r="G94" i="23" s="1"/>
  <c r="B94" i="23"/>
  <c r="E23" i="23"/>
  <c r="E22" i="23"/>
  <c r="E7" i="23"/>
  <c r="C4" i="23"/>
  <c r="D94" i="23" l="1"/>
  <c r="C94" i="23" s="1"/>
  <c r="F96" i="23" l="1"/>
  <c r="G96" i="23" s="1"/>
  <c r="E6" i="23"/>
  <c r="E155" i="23"/>
  <c r="F10" i="7" l="1"/>
  <c r="F9" i="7"/>
  <c r="E154" i="23" l="1"/>
  <c r="E105" i="23" l="1"/>
  <c r="F4" i="7" l="1"/>
  <c r="F5" i="7"/>
  <c r="F6" i="7"/>
  <c r="F7" i="7"/>
  <c r="F8" i="7"/>
  <c r="D14" i="7"/>
  <c r="D13" i="7"/>
  <c r="D12" i="7"/>
  <c r="D11" i="7"/>
  <c r="D10" i="7"/>
  <c r="D9" i="7"/>
  <c r="D8" i="7"/>
  <c r="D7" i="7"/>
  <c r="D6" i="7"/>
  <c r="D5" i="7"/>
  <c r="D4" i="7"/>
  <c r="D3" i="7"/>
  <c r="F3" i="7"/>
  <c r="F136" i="23"/>
  <c r="E136" i="23" l="1"/>
  <c r="G136" i="23"/>
  <c r="E137" i="23"/>
  <c r="E106" i="23"/>
  <c r="E116" i="23" s="1"/>
  <c r="D5" i="4" l="1"/>
  <c r="E5" i="4" s="1"/>
  <c r="B5" i="4"/>
  <c r="C5" i="4" l="1"/>
  <c r="H21" i="19"/>
  <c r="I21" i="19" s="1"/>
  <c r="F21" i="19"/>
  <c r="D21" i="19"/>
  <c r="B21" i="19"/>
  <c r="E21" i="19" l="1"/>
  <c r="G21" i="19"/>
  <c r="C21" i="19"/>
  <c r="D50" i="3"/>
  <c r="B50" i="3"/>
  <c r="C50" i="3" l="1"/>
  <c r="E50" i="3"/>
  <c r="D8" i="3"/>
  <c r="B8" i="3"/>
  <c r="B15" i="3" s="1"/>
  <c r="D15" i="3" l="1"/>
  <c r="D35" i="3" s="1"/>
  <c r="C8" i="3"/>
  <c r="E8" i="3"/>
  <c r="B35" i="3"/>
  <c r="B36" i="3"/>
  <c r="B37" i="3"/>
  <c r="B38" i="3"/>
  <c r="B39" i="3"/>
  <c r="B40" i="3"/>
  <c r="B34" i="3"/>
  <c r="D5" i="24"/>
  <c r="B5" i="24"/>
  <c r="B8" i="24" s="1"/>
  <c r="D4" i="24"/>
  <c r="B4" i="24"/>
  <c r="C3" i="24"/>
  <c r="D40" i="3" l="1"/>
  <c r="E40" i="3" s="1"/>
  <c r="D34" i="3"/>
  <c r="C34" i="3" s="1"/>
  <c r="D39" i="3"/>
  <c r="E39" i="3" s="1"/>
  <c r="D37" i="3"/>
  <c r="C37" i="3" s="1"/>
  <c r="D38" i="3"/>
  <c r="C38" i="3" s="1"/>
  <c r="D36" i="3"/>
  <c r="E36" i="3" s="1"/>
  <c r="E35" i="3"/>
  <c r="C35" i="3"/>
  <c r="E15" i="3"/>
  <c r="C15" i="3"/>
  <c r="B41" i="3"/>
  <c r="E4" i="24"/>
  <c r="C4" i="24"/>
  <c r="E5" i="24"/>
  <c r="C5" i="24"/>
  <c r="H29" i="19"/>
  <c r="I29" i="19" s="1"/>
  <c r="D8" i="24"/>
  <c r="D44" i="3"/>
  <c r="B44" i="3"/>
  <c r="B48" i="4" s="1"/>
  <c r="B6" i="24" s="1"/>
  <c r="E37" i="3" l="1"/>
  <c r="C39" i="3"/>
  <c r="E34" i="3"/>
  <c r="E38" i="3"/>
  <c r="C40" i="3"/>
  <c r="D41" i="3"/>
  <c r="E41" i="3" s="1"/>
  <c r="C36" i="3"/>
  <c r="D48" i="4"/>
  <c r="E48" i="4" s="1"/>
  <c r="C44" i="3"/>
  <c r="E44" i="3"/>
  <c r="C8" i="24"/>
  <c r="E8" i="24"/>
  <c r="B46" i="4"/>
  <c r="F171" i="23"/>
  <c r="D174" i="23"/>
  <c r="D173" i="23"/>
  <c r="D172" i="23"/>
  <c r="D171" i="23"/>
  <c r="B172" i="23"/>
  <c r="B173" i="23"/>
  <c r="B174" i="23"/>
  <c r="B171" i="23"/>
  <c r="C41" i="3" l="1"/>
  <c r="D46" i="4"/>
  <c r="E46" i="4" s="1"/>
  <c r="C48" i="4"/>
  <c r="D6" i="24"/>
  <c r="E6" i="24" s="1"/>
  <c r="B7" i="24"/>
  <c r="B9" i="24" s="1"/>
  <c r="C14" i="19"/>
  <c r="C13" i="19"/>
  <c r="C12" i="19"/>
  <c r="C11" i="19"/>
  <c r="C10" i="19"/>
  <c r="C9" i="19"/>
  <c r="E14" i="19"/>
  <c r="E13" i="19"/>
  <c r="E12" i="19"/>
  <c r="E11" i="19"/>
  <c r="E10" i="19"/>
  <c r="E9" i="19"/>
  <c r="G14" i="19"/>
  <c r="G13" i="19"/>
  <c r="G12" i="19"/>
  <c r="G11" i="19"/>
  <c r="G10" i="19"/>
  <c r="G9" i="19"/>
  <c r="C156" i="23"/>
  <c r="C155" i="23"/>
  <c r="C154" i="23"/>
  <c r="E153" i="23"/>
  <c r="C153" i="23"/>
  <c r="C139" i="23"/>
  <c r="C138" i="23"/>
  <c r="C137" i="23"/>
  <c r="C136" i="23"/>
  <c r="C108" i="23"/>
  <c r="C118" i="23" s="1"/>
  <c r="C107" i="23"/>
  <c r="C117" i="23" s="1"/>
  <c r="C106" i="23"/>
  <c r="C116" i="23" s="1"/>
  <c r="C105" i="23"/>
  <c r="F95" i="23"/>
  <c r="G95" i="23" s="1"/>
  <c r="D97" i="23"/>
  <c r="E97" i="23" s="1"/>
  <c r="D96" i="23"/>
  <c r="E96" i="23" s="1"/>
  <c r="D95" i="23"/>
  <c r="B95" i="23"/>
  <c r="B96" i="23"/>
  <c r="B97" i="23"/>
  <c r="C23" i="23"/>
  <c r="C22" i="23"/>
  <c r="E21" i="23"/>
  <c r="C21" i="23"/>
  <c r="E20" i="23"/>
  <c r="C20" i="23"/>
  <c r="E5" i="23"/>
  <c r="C5" i="23"/>
  <c r="C6" i="23"/>
  <c r="C7" i="23"/>
  <c r="E4" i="23"/>
  <c r="D7" i="24" l="1"/>
  <c r="E7" i="24" s="1"/>
  <c r="C46" i="4"/>
  <c r="C6" i="24"/>
  <c r="J28" i="19"/>
  <c r="K28" i="19" s="1"/>
  <c r="J30" i="19"/>
  <c r="K30" i="19" s="1"/>
  <c r="C97" i="23"/>
  <c r="E95" i="23"/>
  <c r="C96" i="23"/>
  <c r="E94" i="23"/>
  <c r="C95" i="23"/>
  <c r="H4" i="19"/>
  <c r="I4" i="19" s="1"/>
  <c r="I6" i="19" s="1"/>
  <c r="D9" i="24" l="1"/>
  <c r="C9" i="24" s="1"/>
  <c r="C7" i="24"/>
  <c r="H20" i="19"/>
  <c r="H22" i="19" s="1"/>
  <c r="D4" i="19"/>
  <c r="D20" i="19" s="1"/>
  <c r="F4" i="19"/>
  <c r="E4" i="19" s="1"/>
  <c r="E6" i="19" s="1"/>
  <c r="B4" i="19"/>
  <c r="B20" i="19" s="1"/>
  <c r="B22" i="19" s="1"/>
  <c r="E9" i="24" l="1"/>
  <c r="H28" i="19"/>
  <c r="I28" i="19" s="1"/>
  <c r="I20" i="19"/>
  <c r="H30" i="19"/>
  <c r="I30" i="19" s="1"/>
  <c r="I22" i="19"/>
  <c r="F20" i="19"/>
  <c r="C20" i="19"/>
  <c r="D22" i="19"/>
  <c r="C22" i="19" s="1"/>
  <c r="C4" i="19"/>
  <c r="G4" i="19"/>
  <c r="G6" i="19" s="1"/>
  <c r="E20" i="19" l="1"/>
  <c r="F22" i="19"/>
  <c r="G20" i="19"/>
  <c r="E22" i="19" l="1"/>
  <c r="G22" i="19"/>
  <c r="K10" i="4"/>
  <c r="K12" i="4"/>
  <c r="K11" i="4"/>
  <c r="K14" i="4"/>
  <c r="K13" i="4"/>
  <c r="K15" i="4"/>
</calcChain>
</file>

<file path=xl/sharedStrings.xml><?xml version="1.0" encoding="utf-8"?>
<sst xmlns="http://schemas.openxmlformats.org/spreadsheetml/2006/main" count="1633" uniqueCount="433">
  <si>
    <t>Totaal</t>
  </si>
  <si>
    <t>jan</t>
  </si>
  <si>
    <t>feb</t>
  </si>
  <si>
    <t>mrt</t>
  </si>
  <si>
    <t>apr</t>
  </si>
  <si>
    <t>mei</t>
  </si>
  <si>
    <t>jun</t>
  </si>
  <si>
    <t>jul</t>
  </si>
  <si>
    <t>aug</t>
  </si>
  <si>
    <t>sep</t>
  </si>
  <si>
    <t>okt</t>
  </si>
  <si>
    <t>nov</t>
  </si>
  <si>
    <t>dec</t>
  </si>
  <si>
    <t>Aantal bedrijven</t>
  </si>
  <si>
    <t>Bedrijfsgrootte</t>
  </si>
  <si>
    <t>Aantal medewerkers</t>
  </si>
  <si>
    <t>Leeftijd</t>
  </si>
  <si>
    <t>24 jaar of jonger</t>
  </si>
  <si>
    <t>25-34 jaar</t>
  </si>
  <si>
    <t>35-44 jaar</t>
  </si>
  <si>
    <t>45-54 jaar</t>
  </si>
  <si>
    <t>Arbeidsduur</t>
  </si>
  <si>
    <t>Minder dan €500</t>
  </si>
  <si>
    <t>€500 - €1000</t>
  </si>
  <si>
    <t>€1000 - €1500</t>
  </si>
  <si>
    <t>€1500 - €2000</t>
  </si>
  <si>
    <t>€2000 - €2500</t>
  </si>
  <si>
    <t>€2500 - €3000</t>
  </si>
  <si>
    <t>€3000 - €3500</t>
  </si>
  <si>
    <t>€3500 - €4000</t>
  </si>
  <si>
    <t>€4000 - €4500</t>
  </si>
  <si>
    <t>€4500 of meer</t>
  </si>
  <si>
    <t>-</t>
  </si>
  <si>
    <t>Eerste kwartaal</t>
  </si>
  <si>
    <t>Tweede kwartaal</t>
  </si>
  <si>
    <t>Derde kwartaal</t>
  </si>
  <si>
    <t>Vierde kwartaal</t>
  </si>
  <si>
    <t>Arbeidsbemiddeling, uitzendbureaus en personeelsbeheer</t>
  </si>
  <si>
    <t>Detailhandel (niet in auto's)</t>
  </si>
  <si>
    <t>Eet- en drinkgelegenheden</t>
  </si>
  <si>
    <t>Facility management, reiniging en landschapsverzorging</t>
  </si>
  <si>
    <t>Haar- en schoonheidsverzorging</t>
  </si>
  <si>
    <t>Maatschappelijke dienstverlening zonder overnachting</t>
  </si>
  <si>
    <t>Onderwijs</t>
  </si>
  <si>
    <t>Sport en recreatie</t>
  </si>
  <si>
    <t>Verpleging, verzorging en begeleiding met overnachting</t>
  </si>
  <si>
    <t>Vervaardiging van voedingsmiddelen</t>
  </si>
  <si>
    <t>Overig</t>
  </si>
  <si>
    <t>10 jaar of langer</t>
  </si>
  <si>
    <t>Logiesverstrekking</t>
  </si>
  <si>
    <t xml:space="preserve"> </t>
  </si>
  <si>
    <t>1e kwartaal</t>
  </si>
  <si>
    <t>2e kwartaal</t>
  </si>
  <si>
    <t>3e kwartaal</t>
  </si>
  <si>
    <t>4e kwartaal</t>
  </si>
  <si>
    <t>mutatie (%)</t>
  </si>
  <si>
    <t>Minder dan 1 jaar</t>
  </si>
  <si>
    <t>Aantal uitstromers</t>
  </si>
  <si>
    <t>Gezondheidszorg</t>
  </si>
  <si>
    <t>Geen baan</t>
  </si>
  <si>
    <t>Groothandel en handelsbemiddeling</t>
  </si>
  <si>
    <t>Per kwartaal</t>
  </si>
  <si>
    <t>Definities:</t>
  </si>
  <si>
    <t>Loonsom (brutoloon per maand)</t>
  </si>
  <si>
    <t>Vergelijking met representativiteitscijfers BPK</t>
  </si>
  <si>
    <t>Tabellenboek secundaire analyses kappersbranche</t>
  </si>
  <si>
    <r>
      <rPr>
        <b/>
        <sz val="8.5"/>
        <color theme="1"/>
        <rFont val="Verdana"/>
        <family val="2"/>
      </rPr>
      <t>Bron:</t>
    </r>
    <r>
      <rPr>
        <vertAlign val="superscript"/>
        <sz val="8.5"/>
        <color theme="1"/>
        <rFont val="Verdana"/>
        <family val="2"/>
      </rPr>
      <t/>
    </r>
  </si>
  <si>
    <r>
      <t xml:space="preserve">Dit bestand beschrijft de uitkomsten van de secundaire kwantitatieve analyses die Panteia heeft uitgevoerd op de kappersbranche.
Het bestand bevat twee typen analyses:
</t>
    </r>
    <r>
      <rPr>
        <sz val="11"/>
        <color theme="1"/>
        <rFont val="Verdana"/>
        <family val="2"/>
      </rPr>
      <t>●</t>
    </r>
    <r>
      <rPr>
        <sz val="11"/>
        <color theme="1"/>
        <rFont val="Calibri"/>
        <family val="2"/>
      </rPr>
      <t xml:space="preserve"> Economische analyses op bedrijven en werknemers (voorheen) actief in de 
    SBI-sector 96021 (Kappers);
● Analyses op opleidingen met de SBB-beroepsopleidingscode bc807 
    (Haarverzorging).</t>
    </r>
  </si>
  <si>
    <t>1 fte</t>
  </si>
  <si>
    <t>2 fte</t>
  </si>
  <si>
    <t>3-4 fte</t>
  </si>
  <si>
    <t>5-9 fte</t>
  </si>
  <si>
    <t>10-19 fte</t>
  </si>
  <si>
    <t>20 en meer fte</t>
  </si>
  <si>
    <t>2020 t.o.v. 2019</t>
  </si>
  <si>
    <t>2021 t.o.v. 2020</t>
  </si>
  <si>
    <t>3 tot 5 fte</t>
  </si>
  <si>
    <t>5 tot 10 fte</t>
  </si>
  <si>
    <t>10 tot 20 fte</t>
  </si>
  <si>
    <t>Totaal aantal bedrijven</t>
  </si>
  <si>
    <t>Aantal bedrijven met 1 werkzame persoon</t>
  </si>
  <si>
    <t>Aantal bedrijven met meer dan 1 werkzame persoon</t>
  </si>
  <si>
    <t>Aantal fte medewerkers</t>
  </si>
  <si>
    <t>2017 t.o.v. 2016</t>
  </si>
  <si>
    <t>2018 t.o.v. 2017</t>
  </si>
  <si>
    <t>2019 t.o.v. 2018</t>
  </si>
  <si>
    <t>% mutatie</t>
  </si>
  <si>
    <t>Voltijd (&gt;= 38 uur per week)</t>
  </si>
  <si>
    <t>Deeltijd (&lt; 38 uur per week)</t>
  </si>
  <si>
    <t>Deeltijdfactor medewerkers *</t>
  </si>
  <si>
    <t>* deeltijdfactor betekent in dit geval het % gewerkte uren in een jaar t.o.v. het aantal uren voltijd gedurende het gehele jaar</t>
  </si>
  <si>
    <t>Eenmanszaken</t>
  </si>
  <si>
    <t xml:space="preserve">BV's </t>
  </si>
  <si>
    <t>VOF's</t>
  </si>
  <si>
    <t>Totaal aantal werkzame personen (koppen)</t>
  </si>
  <si>
    <t>Duale positie zelfstandigen</t>
  </si>
  <si>
    <t>Aantal werkzame personen</t>
  </si>
  <si>
    <t>1. ZZP-ers is aantal bedrijven met 1 werkzame persoon</t>
  </si>
  <si>
    <t>2. Aantal VOF vennoten is 2 x aantal VOF's (aanname: twee vennoten per VOF)</t>
  </si>
  <si>
    <t>3. Aantal BV werkgevers is aantal BV's (aanname: één dga per BV)</t>
  </si>
  <si>
    <t xml:space="preserve">4. Aantal zelfstandigen met personeel is aantal zelfstandigen (incl hybride) -/- aantal ZZP-ers; </t>
  </si>
  <si>
    <t>6. Werknemers, die in dienst zijn van meer dan één kappersbedrijf, worden slecht één keer meegeteld</t>
  </si>
  <si>
    <r>
      <t xml:space="preserve">   ZZP-ers</t>
    </r>
    <r>
      <rPr>
        <vertAlign val="superscript"/>
        <sz val="8.5"/>
        <color theme="1"/>
        <rFont val="Verdana"/>
        <family val="2"/>
      </rPr>
      <t>1</t>
    </r>
  </si>
  <si>
    <r>
      <t xml:space="preserve">   VOF vennoten</t>
    </r>
    <r>
      <rPr>
        <vertAlign val="superscript"/>
        <sz val="8.5"/>
        <color theme="1"/>
        <rFont val="Verdana"/>
        <family val="2"/>
      </rPr>
      <t>2</t>
    </r>
  </si>
  <si>
    <r>
      <t xml:space="preserve">   Werkgevers van BV</t>
    </r>
    <r>
      <rPr>
        <vertAlign val="superscript"/>
        <sz val="8.5"/>
        <color theme="1"/>
        <rFont val="Verdana"/>
        <family val="2"/>
      </rPr>
      <t>3</t>
    </r>
  </si>
  <si>
    <r>
      <t xml:space="preserve">   Zelfstandigen met personeel</t>
    </r>
    <r>
      <rPr>
        <vertAlign val="superscript"/>
        <sz val="8.5"/>
        <color theme="1"/>
        <rFont val="Verdana"/>
        <family val="2"/>
      </rPr>
      <t>4</t>
    </r>
  </si>
  <si>
    <r>
      <t>Werknemers in loondienst</t>
    </r>
    <r>
      <rPr>
        <vertAlign val="superscript"/>
        <sz val="8.5"/>
        <color theme="1"/>
        <rFont val="Verdana"/>
        <family val="2"/>
      </rPr>
      <t>5,6</t>
    </r>
  </si>
  <si>
    <t>5. Werknemers in loondienst is aantal medewerkers in loondienst excl werkgevers BV's en excl hybride werknemers</t>
  </si>
  <si>
    <r>
      <rPr>
        <b/>
        <sz val="8.5"/>
        <color theme="1"/>
        <rFont val="Verdana"/>
        <family val="2"/>
      </rPr>
      <t>Bron:</t>
    </r>
    <r>
      <rPr>
        <sz val="8.5"/>
        <color theme="1"/>
        <rFont val="Verdana"/>
        <family val="2"/>
      </rPr>
      <t xml:space="preserve"> CBS Statline, sbi 96021, per 1e van de periode</t>
    </r>
  </si>
  <si>
    <t>Omzet excl BTW</t>
  </si>
  <si>
    <r>
      <rPr>
        <b/>
        <sz val="8.5"/>
        <color theme="1"/>
        <rFont val="Verdana"/>
        <family val="2"/>
      </rPr>
      <t>Bron:</t>
    </r>
    <r>
      <rPr>
        <sz val="8.5"/>
        <color theme="1"/>
        <rFont val="Verdana"/>
        <family val="2"/>
      </rPr>
      <t xml:space="preserve"> CBS, BTW-bestanden, sbi 96021</t>
    </r>
  </si>
  <si>
    <t>1. een medewerker is een persoon, die in loondienst is van een kappersbedrijf</t>
  </si>
  <si>
    <r>
      <t>Aantal medewerkers</t>
    </r>
    <r>
      <rPr>
        <b/>
        <vertAlign val="superscript"/>
        <sz val="12"/>
        <color theme="0"/>
        <rFont val="Verdana"/>
        <family val="2"/>
      </rPr>
      <t>1,2</t>
    </r>
  </si>
  <si>
    <t>2. medewerkers, die in loondienst zijn bij meer dan één kappersbedrijf, worden slechts één keer meegeteld</t>
  </si>
  <si>
    <t>definities:</t>
  </si>
  <si>
    <r>
      <rPr>
        <b/>
        <sz val="8.5"/>
        <color theme="1"/>
        <rFont val="Verdana"/>
        <family val="2"/>
      </rPr>
      <t xml:space="preserve">Bron: </t>
    </r>
    <r>
      <rPr>
        <sz val="8.5"/>
        <color theme="1"/>
        <rFont val="Verdana"/>
        <family val="2"/>
      </rPr>
      <t>CBS, Polisbestanden; per einde van de maand</t>
    </r>
  </si>
  <si>
    <r>
      <t>Totaal</t>
    </r>
    <r>
      <rPr>
        <b/>
        <vertAlign val="superscript"/>
        <sz val="8.5"/>
        <color theme="1"/>
        <rFont val="Verdana"/>
        <family val="2"/>
      </rPr>
      <t>1</t>
    </r>
  </si>
  <si>
    <r>
      <t>Bedrijfsgrootte (fijnmazige indeling)</t>
    </r>
    <r>
      <rPr>
        <b/>
        <vertAlign val="superscript"/>
        <sz val="8.5"/>
        <color theme="1"/>
        <rFont val="Verdana"/>
        <family val="2"/>
      </rPr>
      <t>1</t>
    </r>
  </si>
  <si>
    <t>3. aantal BV's en VOF's uit ABR (CBS)</t>
  </si>
  <si>
    <r>
      <t xml:space="preserve">Bron: </t>
    </r>
    <r>
      <rPr>
        <sz val="8.5"/>
        <color theme="1"/>
        <rFont val="Verdana"/>
        <family val="2"/>
      </rPr>
      <t>CBS Statline, sbi 96021, cijfers 4e kwartaal</t>
    </r>
  </si>
  <si>
    <t>definities/ toelichting:</t>
  </si>
  <si>
    <t>1: de aantallen bedrijven totaal en naar grootteklasse zijn afgerond op 5-vouden</t>
  </si>
  <si>
    <t>3. SBI-indeling</t>
  </si>
  <si>
    <r>
      <rPr>
        <b/>
        <sz val="8.5"/>
        <color theme="1"/>
        <rFont val="Verdana"/>
        <family val="2"/>
      </rPr>
      <t>Bron:</t>
    </r>
    <r>
      <rPr>
        <sz val="8.5"/>
        <color theme="1"/>
        <rFont val="Verdana"/>
        <family val="2"/>
      </rPr>
      <t xml:space="preserve"> CBS BTW-bestanden, sbi 96021</t>
    </r>
  </si>
  <si>
    <t>1. medewerkers, die in het voorgaande jaar in loondienst waren bij een kappersbedrijf en in het desbetreffende jaar niet meer en die ook niet in het desbetreffende jaar als zelfstandige kapper werkzaam zijn</t>
  </si>
  <si>
    <t>2. medewerkers, die in het desbetreffende jaar een nieuwe arbeidsovereenkomst zijn aangegaan in een andere branche/sector dan sbi 96021</t>
  </si>
  <si>
    <t>Nieuwe baan</t>
  </si>
  <si>
    <r>
      <t>Rechtsvorm</t>
    </r>
    <r>
      <rPr>
        <b/>
        <vertAlign val="superscript"/>
        <sz val="8.5"/>
        <color theme="1"/>
        <rFont val="Verdana"/>
        <family val="2"/>
      </rPr>
      <t>3,4</t>
    </r>
  </si>
  <si>
    <t>4. aantal eenmanszaken = aantal bedrijven -/- aantal BV's en VOF's</t>
  </si>
  <si>
    <t>CBS Statline, ABR, Polisbestanden</t>
  </si>
  <si>
    <r>
      <t xml:space="preserve">Bron: </t>
    </r>
    <r>
      <rPr>
        <sz val="8.5"/>
        <color theme="1"/>
        <rFont val="Verdana"/>
        <family val="2"/>
      </rPr>
      <t>CBS Statline, ABR, Polisbestanden</t>
    </r>
  </si>
  <si>
    <r>
      <t>Inkomensklasse (brutoloon per maand)</t>
    </r>
    <r>
      <rPr>
        <b/>
        <vertAlign val="superscript"/>
        <sz val="8.5"/>
        <color theme="1"/>
        <rFont val="Verdana"/>
        <family val="2"/>
      </rPr>
      <t>3</t>
    </r>
  </si>
  <si>
    <r>
      <t>Verblijfsduur</t>
    </r>
    <r>
      <rPr>
        <b/>
        <vertAlign val="superscript"/>
        <sz val="8.5"/>
        <color theme="1"/>
        <rFont val="Verdana"/>
        <family val="2"/>
      </rPr>
      <t>4</t>
    </r>
  </si>
  <si>
    <t>5. Zelfstandigen die tevens een functie als werknemer in loondienst bekleden in de branche</t>
  </si>
  <si>
    <t>6. Zelfstandigen van eenmanszaken (met of zonder personeel in dienst)</t>
  </si>
  <si>
    <t>3. brutoloon op fulltime basis, exclusief overwerk, bijzondere beloningen, toeslagen e.d.</t>
  </si>
  <si>
    <t>4. Het aantal jaren dat een persoon werkzaam is als werknemer en/of zelfstandige in de branche, vanaf 2010 geteld (hoeft geen aaneengesloten periode te zijn)</t>
  </si>
  <si>
    <t>Vestigingen</t>
  </si>
  <si>
    <r>
      <t>Aantal vestigingen</t>
    </r>
    <r>
      <rPr>
        <b/>
        <vertAlign val="superscript"/>
        <sz val="8.5"/>
        <color theme="1"/>
        <rFont val="Verdana"/>
        <family val="2"/>
      </rPr>
      <t>5</t>
    </r>
  </si>
  <si>
    <t>Bedrijven met meer dan 1 w.p.</t>
  </si>
  <si>
    <r>
      <rPr>
        <b/>
        <sz val="8.5"/>
        <color theme="1"/>
        <rFont val="Verdana"/>
        <family val="2"/>
      </rPr>
      <t xml:space="preserve">Bron: </t>
    </r>
    <r>
      <rPr>
        <sz val="8.5"/>
        <color theme="1"/>
        <rFont val="Verdana"/>
        <family val="2"/>
      </rPr>
      <t>CBS, Polisbestanden</t>
    </r>
  </si>
  <si>
    <r>
      <t>Totaal</t>
    </r>
    <r>
      <rPr>
        <vertAlign val="superscript"/>
        <sz val="8.5"/>
        <color theme="1"/>
        <rFont val="Verdana"/>
        <family val="2"/>
      </rPr>
      <t>6</t>
    </r>
  </si>
  <si>
    <t>Zelfstandige</t>
  </si>
  <si>
    <r>
      <t>Zelfstandige én werknemer</t>
    </r>
    <r>
      <rPr>
        <vertAlign val="superscript"/>
        <sz val="8.5"/>
        <color theme="1"/>
        <rFont val="Verdana"/>
        <family val="2"/>
      </rPr>
      <t>5</t>
    </r>
  </si>
  <si>
    <r>
      <t>Aantal filialen</t>
    </r>
    <r>
      <rPr>
        <b/>
        <vertAlign val="superscript"/>
        <sz val="8.5"/>
        <color theme="1"/>
        <rFont val="Verdana"/>
        <family val="2"/>
      </rPr>
      <t>6</t>
    </r>
  </si>
  <si>
    <t>Filialen</t>
  </si>
  <si>
    <t>6. aantal filialen is gelijk aan aantal vestigingen -/- aantal bedrijven</t>
  </si>
  <si>
    <t>1 werkzame persoon (ZZP-ers)</t>
  </si>
  <si>
    <t>meer dan 1 werkzame persoon</t>
  </si>
  <si>
    <r>
      <t>Omzet per fte</t>
    </r>
    <r>
      <rPr>
        <b/>
        <vertAlign val="superscript"/>
        <sz val="12"/>
        <color theme="0"/>
        <rFont val="Verdana"/>
        <family val="2"/>
      </rPr>
      <t>1</t>
    </r>
  </si>
  <si>
    <t>Ondernemers totaal</t>
  </si>
  <si>
    <t>2020 tov 2019</t>
  </si>
  <si>
    <t>2021 tov 2020</t>
  </si>
  <si>
    <t>%</t>
  </si>
  <si>
    <t>5. aantal vestigingen van Nederlandse bedrijven in Nederland en buitenland: jaar t is Statline cijfer jaar t+1 (per 1 januari), om zo goed mogelijk aan te sluiten bij de meting van het aantal bedrijven per 4e kwartaal jaar t</t>
  </si>
  <si>
    <t>55-64 jaar</t>
  </si>
  <si>
    <t>65 jaar of ouder</t>
  </si>
  <si>
    <t>1 - &lt; 2 jaar</t>
  </si>
  <si>
    <t>2 - &lt; 3 jaar</t>
  </si>
  <si>
    <t>3 - &lt; 5 jaar</t>
  </si>
  <si>
    <t>5 - &lt; 10 jaar</t>
  </si>
  <si>
    <t>omzet    &lt;10K</t>
  </si>
  <si>
    <t>omzet 10-&lt;20K</t>
  </si>
  <si>
    <t>omzet 20-&lt;30K</t>
  </si>
  <si>
    <t>omzet   &gt;=30K</t>
  </si>
  <si>
    <t>Aantal bedrijven per omzetklasse bedrijven met 1 wp</t>
  </si>
  <si>
    <t>2022 t.o.v. 2021</t>
  </si>
  <si>
    <t>Financiele instellingen (geen verzekeringen en pensioenfondsen)</t>
  </si>
  <si>
    <t>volumemutatie (%)</t>
  </si>
  <si>
    <t>excl BTW</t>
  </si>
  <si>
    <t>Kappers en schoonheidsverzorging; omzetontwikkeling, index 2015=100</t>
  </si>
  <si>
    <t>Onderwerp</t>
  </si>
  <si>
    <t>Omzetontwikkeling t.o.v. een jaar eerder|Waarde</t>
  </si>
  <si>
    <t>Omzetontwikkeling t.o.v. een jaar eerder|Volume</t>
  </si>
  <si>
    <t>Bedrijfstakken/branches (SBI 2008)</t>
  </si>
  <si>
    <t>Perioden</t>
  </si>
  <si>
    <t>96021 Kappers</t>
  </si>
  <si>
    <t>.</t>
  </si>
  <si>
    <t>2020 1e kwartaal</t>
  </si>
  <si>
    <t>2020 2e kwartaal</t>
  </si>
  <si>
    <t>2020 3e kwartaal</t>
  </si>
  <si>
    <t>2020 4e kwartaal</t>
  </si>
  <si>
    <t>2021 1e kwartaal</t>
  </si>
  <si>
    <t>2021 2e kwartaal</t>
  </si>
  <si>
    <t>2021 3e kwartaal</t>
  </si>
  <si>
    <t>2021 4e kwartaal</t>
  </si>
  <si>
    <t>Bron: CBS</t>
  </si>
  <si>
    <t>n.b.</t>
  </si>
  <si>
    <t>waarde en waardemutatie</t>
  </si>
  <si>
    <t>prijsmutatie</t>
  </si>
  <si>
    <t>volumemutatie</t>
  </si>
  <si>
    <t>structuur onderstaande tabellen vasthouden ivm koppelingen met tabellen in tabbladen</t>
  </si>
  <si>
    <t>Bedrijven met meer dan 1 wp naar omzetklassen</t>
  </si>
  <si>
    <t>omzet    &lt; 10K</t>
  </si>
  <si>
    <t>omzet 10-&lt; 20K</t>
  </si>
  <si>
    <t>omzet 20-&lt; 30K</t>
  </si>
  <si>
    <t>omzet    &lt; 50K</t>
  </si>
  <si>
    <t>omzet 50-&lt; 100K</t>
  </si>
  <si>
    <t>omzet 100-&lt; 175K</t>
  </si>
  <si>
    <t>omzet 175-&lt; 300K</t>
  </si>
  <si>
    <t>omzet 300-&lt; 500K</t>
  </si>
  <si>
    <t>omzet 500-&lt; 1000K</t>
  </si>
  <si>
    <t>omzet   &gt;= 1000K</t>
  </si>
  <si>
    <t>Aantal bedrijven per omzetklasse bedrijven met &gt;1 wp</t>
  </si>
  <si>
    <t>2022 tov 2021</t>
  </si>
  <si>
    <t>Aantal medewerkers (personen)</t>
  </si>
  <si>
    <t>Aantal medewerkers (fte)</t>
  </si>
  <si>
    <r>
      <rPr>
        <b/>
        <sz val="8.5"/>
        <color theme="1"/>
        <rFont val="Verdana"/>
        <family val="2"/>
      </rPr>
      <t>Bron:</t>
    </r>
    <r>
      <rPr>
        <sz val="8.5"/>
        <color theme="1"/>
        <rFont val="Verdana"/>
        <family val="2"/>
      </rPr>
      <t xml:space="preserve"> CBS, Algemeen Bedrijven Register, Polisbestanden</t>
    </r>
  </si>
  <si>
    <t>Leeftijd in jaar van instroom</t>
  </si>
  <si>
    <t>Herkomst in jaar vóór instroom</t>
  </si>
  <si>
    <t>Geen werknemer of zelfstandige</t>
  </si>
  <si>
    <t>Werknemer</t>
  </si>
  <si>
    <t>waarvan in Detailhandel (niet in auto's)</t>
  </si>
  <si>
    <t>waarvan in Arbeidsbemiddeling, uitzendbureaus en personeelsbeheer</t>
  </si>
  <si>
    <t>waarvan in Verpleging, verzorging en begeleiding met overnachting</t>
  </si>
  <si>
    <t>waarvan in Maatschappelijke dienstverlening zonder overnachting</t>
  </si>
  <si>
    <t>waarvan in Eet- en drinkgelegenheden</t>
  </si>
  <si>
    <t>waarvan in Gezondheidszorg</t>
  </si>
  <si>
    <t>waarvan in Groothandel en handelsbemiddeling</t>
  </si>
  <si>
    <t>waarvan in Onderwijs</t>
  </si>
  <si>
    <t>waarvan in Haar- en schoonheidsverzorging</t>
  </si>
  <si>
    <t>waarvan in Facility management, reiniging en landschapsverzorging</t>
  </si>
  <si>
    <t>waarvan in Openbaar bestuur, overheidsdiensten en verplichte sociale verzekeringen</t>
  </si>
  <si>
    <t>waarvan in overige sectoren</t>
  </si>
  <si>
    <t xml:space="preserve">waarvan in Haar- en schoonheidsverzorging* </t>
  </si>
  <si>
    <t>* zelfstandige met personeel, vof en/of zzp-er in schoonheidssalons</t>
  </si>
  <si>
    <t>Instroom zzp-ers</t>
  </si>
  <si>
    <t>Aantal instromende zzp-ers in kappersbranche</t>
  </si>
  <si>
    <r>
      <t>Uitstroom naar andere baan (medewerkers)</t>
    </r>
    <r>
      <rPr>
        <b/>
        <vertAlign val="superscript"/>
        <sz val="8.5"/>
        <color theme="1"/>
        <rFont val="Verdana"/>
        <family val="2"/>
      </rPr>
      <t>2</t>
    </r>
  </si>
  <si>
    <r>
      <t>Sector van uitstroom (medewerkers)</t>
    </r>
    <r>
      <rPr>
        <b/>
        <vertAlign val="superscript"/>
        <sz val="8.5"/>
        <color theme="1"/>
        <rFont val="Verdana"/>
        <family val="2"/>
      </rPr>
      <t>3</t>
    </r>
  </si>
  <si>
    <r>
      <t>Totaal medewerkers</t>
    </r>
    <r>
      <rPr>
        <vertAlign val="superscript"/>
        <sz val="8.5"/>
        <color theme="1"/>
        <rFont val="Verdana"/>
        <family val="2"/>
      </rPr>
      <t>1</t>
    </r>
  </si>
  <si>
    <t>Medewerkers en zelfstandigen (vervangingsvraag)</t>
  </si>
  <si>
    <t>Totaal zelfstandigen</t>
  </si>
  <si>
    <t>Totaal medewerkers en zelfstandigen</t>
  </si>
  <si>
    <t>2023 t.o.v. 2022</t>
  </si>
  <si>
    <r>
      <rPr>
        <b/>
        <sz val="8.5"/>
        <color theme="1"/>
        <rFont val="Verdana"/>
        <family val="2"/>
      </rPr>
      <t>Bron:</t>
    </r>
    <r>
      <rPr>
        <sz val="8.5"/>
        <color theme="1"/>
        <rFont val="Verdana"/>
        <family val="2"/>
      </rPr>
      <t xml:space="preserve"> CBS Statline, sbi 96021</t>
    </r>
  </si>
  <si>
    <t>geen opleiding, geen werk (wellicht vennoot VOF)</t>
  </si>
  <si>
    <t>kappersopleiding voortgezet</t>
  </si>
  <si>
    <t>andere kappersopleiding, gelijk of lager niveau</t>
  </si>
  <si>
    <t>andere kappersopleiding, hoger niveau</t>
  </si>
  <si>
    <t>andere opleiding (geen kappersopleiding)</t>
  </si>
  <si>
    <t>werkzaam als werknemer en/of zelfstandige in de kappersbranche, geen opleiding meer</t>
  </si>
  <si>
    <t>werkzaam als werknemer en/of zelfstandige buiten de kappersbranche, geen opleiding meer</t>
  </si>
  <si>
    <t>aantal personen op 31/12/2022</t>
  </si>
  <si>
    <t>Bestemming van bij een kappersopleiding ingeschreven personen</t>
  </si>
  <si>
    <t>Bron: CBS Microdata</t>
  </si>
  <si>
    <t>Herkomt: leerlingen BOL en BBL (Extranei zijn niet meegenomen)</t>
  </si>
  <si>
    <t xml:space="preserve">              leerlingen die stonden ingeschreven bij een kappersopleiding op 31 december jaar t-1</t>
  </si>
  <si>
    <t xml:space="preserve">Bestemming: aantal leerlingen naar bestemmingscategorie op 31 december jaar t </t>
  </si>
  <si>
    <t>opmerking: een verschil met de aantallen leerlingen in tabblad 'Leerlingen' wordt veroorzaakt door:</t>
  </si>
  <si>
    <t xml:space="preserve">                 -- bron CBS ten opzichte van bron DUO</t>
  </si>
  <si>
    <t xml:space="preserve">                 -- meetmoment DUO 1 oktober, gekozen meetmoment CBS 31 december</t>
  </si>
  <si>
    <t>niveau</t>
  </si>
  <si>
    <t>allround kapper</t>
  </si>
  <si>
    <t>kapper</t>
  </si>
  <si>
    <t>salonmanager</t>
  </si>
  <si>
    <t>kapper niv 2-bb crebo 25641</t>
  </si>
  <si>
    <t>haarstylist dame niv 3-vk crebo 25642</t>
  </si>
  <si>
    <t>haarstylist heren niv 3-vk crebo 25643</t>
  </si>
  <si>
    <t>haarverzorging dossier niv 2-bb crebo 23263</t>
  </si>
  <si>
    <t>salonmanager dame niv 4-mkb crebo 25644</t>
  </si>
  <si>
    <t>salonmanager heer niv 4-mkb crebo 25645</t>
  </si>
  <si>
    <t xml:space="preserve">haarverzorging niv 2 </t>
  </si>
  <si>
    <t>haarverzorging niv 3</t>
  </si>
  <si>
    <t>haarverzorging niv 4</t>
  </si>
  <si>
    <t>kappersopleidingen CBS Microdata</t>
  </si>
  <si>
    <t>die ingeschreven stonden op 31/12/2021</t>
  </si>
  <si>
    <t>bestemming 1 jaar later van leerlingen kappersopleiding</t>
  </si>
  <si>
    <t>bestemming 1 jaar later van leerlingen kappersopleiding BOL</t>
  </si>
  <si>
    <t>bestemming 1 jaar later van leerlingen kappersopleiding BBL</t>
  </si>
  <si>
    <t>bestemming 1 jaar later van leerlingen kappersopleiding niveau 2</t>
  </si>
  <si>
    <t>bestemming 1 jaar later van leerlingen kappersopleiding niveau 3</t>
  </si>
  <si>
    <t>bestemming 1 jaar later van leerlingen kappersopleiding niveau 4</t>
  </si>
  <si>
    <t>bestemming 1 jaar later van leerlingen kappersopleiding minder dan 1 jaar opleiding</t>
  </si>
  <si>
    <t>bestemming 1 jaar later van leerlingen kappersopleiding 1 tot 2 jaar opleiding</t>
  </si>
  <si>
    <t>bestemming 1 jaar later van leerlingen kappersopleiding 2 jaar of langer opleiding</t>
  </si>
  <si>
    <t>Toelichting</t>
  </si>
  <si>
    <t>StatLine - Kappers en schoonheidsverzorging; omzetontwikkeling, index 2015=100 (cbs.nl)</t>
  </si>
  <si>
    <t>2023 tov 2022</t>
  </si>
  <si>
    <t>Openbaar bestuur, overheidsdiensten</t>
  </si>
  <si>
    <t>waarvan in Gespecialiseerde werkzaamheden in de bouw</t>
  </si>
  <si>
    <t>aantal personen op 31/12/2023</t>
  </si>
  <si>
    <t>die ingeschreven stonden op 31/12/2022</t>
  </si>
  <si>
    <r>
      <t xml:space="preserve">In de tabel links is de bestemming na 1 jaar (te weten op 31/12/2023) te zien van leerlingen die op 31/12/2022 ingeschreven stonden bij een </t>
    </r>
    <r>
      <rPr>
        <b/>
        <sz val="8.5"/>
        <color theme="1"/>
        <rFont val="Verdana"/>
        <family val="2"/>
      </rPr>
      <t>BOL kappersopleiding</t>
    </r>
    <r>
      <rPr>
        <sz val="8.5"/>
        <color theme="1"/>
        <rFont val="Verdana"/>
        <family val="2"/>
      </rPr>
      <t>.</t>
    </r>
  </si>
  <si>
    <r>
      <t xml:space="preserve">In de tabel links is de bestemming na 1 jaar (te weten op 31/12/2023) te zien van leerlingen die op 31/12/2022 ingeschreven stonden bij een </t>
    </r>
    <r>
      <rPr>
        <b/>
        <sz val="8.5"/>
        <color theme="1"/>
        <rFont val="Verdana"/>
        <family val="2"/>
      </rPr>
      <t>BBL kappersopleiding</t>
    </r>
    <r>
      <rPr>
        <sz val="8.5"/>
        <color theme="1"/>
        <rFont val="Verdana"/>
        <family val="2"/>
      </rPr>
      <t>.</t>
    </r>
  </si>
  <si>
    <r>
      <t xml:space="preserve">In de tabel links is de bestemming na 1 jaar (te weten op 31/12/2023) te zien van leerlingen die op 31/12/2022 ingeschreven stonden bij een </t>
    </r>
    <r>
      <rPr>
        <b/>
        <sz val="8.5"/>
        <color theme="1"/>
        <rFont val="Verdana"/>
        <family val="2"/>
      </rPr>
      <t>kappersopleiding niveau 2</t>
    </r>
    <r>
      <rPr>
        <sz val="8.5"/>
        <color theme="1"/>
        <rFont val="Verdana"/>
        <family val="2"/>
      </rPr>
      <t>.</t>
    </r>
  </si>
  <si>
    <r>
      <t xml:space="preserve">In de tabel links is de bestemming na 1 jaar (te weten op 31/12/2023) te zien van leerlingen die op 31/12/2022 ingeschreven stonden bij een </t>
    </r>
    <r>
      <rPr>
        <b/>
        <sz val="8.5"/>
        <color theme="1"/>
        <rFont val="Verdana"/>
        <family val="2"/>
      </rPr>
      <t>kappersopleiding niveau 3</t>
    </r>
    <r>
      <rPr>
        <sz val="8.5"/>
        <color theme="1"/>
        <rFont val="Verdana"/>
        <family val="2"/>
      </rPr>
      <t>.</t>
    </r>
  </si>
  <si>
    <r>
      <t xml:space="preserve">In de tabel links is de bestemming na 1 jaar (te weten op 31/12/2023) te zien van leerlingen die op 31/12/2022 ingeschreven stonden bij een </t>
    </r>
    <r>
      <rPr>
        <b/>
        <sz val="8.5"/>
        <color theme="1"/>
        <rFont val="Verdana"/>
        <family val="2"/>
      </rPr>
      <t>kappersopleiding niveau 4</t>
    </r>
    <r>
      <rPr>
        <sz val="8.5"/>
        <color theme="1"/>
        <rFont val="Verdana"/>
        <family val="2"/>
      </rPr>
      <t>.</t>
    </r>
  </si>
  <si>
    <r>
      <t xml:space="preserve">In de tabel links is de bestemming na 1 jaar (te weten op 31/12/2023) te zien van leerlingen die op 31/12/2022 </t>
    </r>
    <r>
      <rPr>
        <b/>
        <sz val="8.5"/>
        <color theme="1"/>
        <rFont val="Verdana"/>
        <family val="2"/>
      </rPr>
      <t>minder dan 1 jaar ingeschreven stonden bij een kappersopleiding</t>
    </r>
    <r>
      <rPr>
        <sz val="8.5"/>
        <color theme="1"/>
        <rFont val="Verdana"/>
        <family val="2"/>
      </rPr>
      <t>.</t>
    </r>
  </si>
  <si>
    <r>
      <t xml:space="preserve">In de tabel links is de bestemming na 1 jaar (te weten op 31/12/2023) te zien van leerlingen die op 31/12/2022 </t>
    </r>
    <r>
      <rPr>
        <b/>
        <sz val="8.5"/>
        <color theme="1"/>
        <rFont val="Verdana"/>
        <family val="2"/>
      </rPr>
      <t>1 tot 2 jaar ingeschreven stonden bij een kappersopleiding</t>
    </r>
    <r>
      <rPr>
        <sz val="8.5"/>
        <color theme="1"/>
        <rFont val="Verdana"/>
        <family val="2"/>
      </rPr>
      <t>.</t>
    </r>
  </si>
  <si>
    <r>
      <t xml:space="preserve">In de tabel links is de bestemming na 1 jaar (te weten op 31/12/2023) te zien van leerlingen die op 31/12/2022 </t>
    </r>
    <r>
      <rPr>
        <b/>
        <sz val="8.5"/>
        <color theme="1"/>
        <rFont val="Verdana"/>
        <family val="2"/>
      </rPr>
      <t>2 jaar of langer ingeschreven stonden bij een kappersopleiding</t>
    </r>
    <r>
      <rPr>
        <sz val="8.5"/>
        <color theme="1"/>
        <rFont val="Verdana"/>
        <family val="2"/>
      </rPr>
      <t>.</t>
    </r>
  </si>
  <si>
    <r>
      <t xml:space="preserve">In de tabel links is de bestemming na 1 jaar (te weten op 31/12/2022) te zien van leerlingen die op 31/12/2021 ingeschreven stonden bij een </t>
    </r>
    <r>
      <rPr>
        <b/>
        <sz val="8.5"/>
        <color theme="1"/>
        <rFont val="Verdana"/>
        <family val="2"/>
      </rPr>
      <t>kappersopleiding</t>
    </r>
    <r>
      <rPr>
        <sz val="8.5"/>
        <color theme="1"/>
        <rFont val="Verdana"/>
        <family val="2"/>
      </rPr>
      <t xml:space="preserve">.
</t>
    </r>
    <r>
      <rPr>
        <i/>
        <sz val="8.5"/>
        <color rgb="FF0070C0"/>
        <rFont val="Verdana"/>
        <family val="2"/>
      </rPr>
      <t>VOORBEELD: 10% van de leerlingen die op 31/12/2021 ingeschreven stonden bij een kappersopleiding waren een jaar later op 31/12/2022 werkzaam als werknemer en/of zelfstandige in de kappersbranche en genoten geen opleiding meer.</t>
    </r>
  </si>
  <si>
    <r>
      <t xml:space="preserve">In de tabel links is de bestemming na 1 jaar (te weten op 31/12/2022) te zien van leerlingen die op 31/12/2021 ingeschreven stonden bij een </t>
    </r>
    <r>
      <rPr>
        <b/>
        <sz val="8.5"/>
        <color theme="1"/>
        <rFont val="Verdana"/>
        <family val="2"/>
      </rPr>
      <t>BOL kappersopleiding</t>
    </r>
    <r>
      <rPr>
        <sz val="8.5"/>
        <color theme="1"/>
        <rFont val="Verdana"/>
        <family val="2"/>
      </rPr>
      <t>.</t>
    </r>
  </si>
  <si>
    <r>
      <t xml:space="preserve">In de tabel links is de bestemming na 1 jaar (te weten op 31/12/2022) te zien van leerlingen die op 31/12/2021 ingeschreven stonden bij een </t>
    </r>
    <r>
      <rPr>
        <b/>
        <sz val="8.5"/>
        <color theme="1"/>
        <rFont val="Verdana"/>
        <family val="2"/>
      </rPr>
      <t>BBL kappersopleiding</t>
    </r>
    <r>
      <rPr>
        <sz val="8.5"/>
        <color theme="1"/>
        <rFont val="Verdana"/>
        <family val="2"/>
      </rPr>
      <t>.</t>
    </r>
  </si>
  <si>
    <r>
      <t xml:space="preserve">In de tabel links is de bestemming na 1 jaar (te weten op 31/12/2022) te zien van leerlingen die op 31/12/2021 ingeschreven stonden bij een </t>
    </r>
    <r>
      <rPr>
        <b/>
        <sz val="8.5"/>
        <color theme="1"/>
        <rFont val="Verdana"/>
        <family val="2"/>
      </rPr>
      <t>kappersopleiding niveau 2</t>
    </r>
    <r>
      <rPr>
        <sz val="8.5"/>
        <color theme="1"/>
        <rFont val="Verdana"/>
        <family val="2"/>
      </rPr>
      <t>.</t>
    </r>
  </si>
  <si>
    <r>
      <t xml:space="preserve">In de tabel links is de bestemming na 1 jaar (te weten op 31/12/2022) te zien van leerlingen die op 31/12/2021 ingeschreven stonden bij een </t>
    </r>
    <r>
      <rPr>
        <b/>
        <sz val="8.5"/>
        <color theme="1"/>
        <rFont val="Verdana"/>
        <family val="2"/>
      </rPr>
      <t>kappersopleiding niveau 3</t>
    </r>
    <r>
      <rPr>
        <sz val="8.5"/>
        <color theme="1"/>
        <rFont val="Verdana"/>
        <family val="2"/>
      </rPr>
      <t>.</t>
    </r>
  </si>
  <si>
    <r>
      <t xml:space="preserve">In de tabel links is de bestemming na 1 jaar (te weten op 31/12/2022) te zien van leerlingen die op 31/12/2021 ingeschreven stonden bij een </t>
    </r>
    <r>
      <rPr>
        <b/>
        <sz val="8.5"/>
        <color theme="1"/>
        <rFont val="Verdana"/>
        <family val="2"/>
      </rPr>
      <t>kappersopleiding niveau 4</t>
    </r>
    <r>
      <rPr>
        <sz val="8.5"/>
        <color theme="1"/>
        <rFont val="Verdana"/>
        <family val="2"/>
      </rPr>
      <t>.</t>
    </r>
  </si>
  <si>
    <r>
      <t xml:space="preserve">In de tabel links is de bestemming na 1 jaar (te weten op 31/12/2022) te zien van leerlingen die op 31/12/2021 </t>
    </r>
    <r>
      <rPr>
        <b/>
        <sz val="8.5"/>
        <color theme="1"/>
        <rFont val="Verdana"/>
        <family val="2"/>
      </rPr>
      <t>minder dan 1 jaar ingeschreven stonden bij een kappersopleiding</t>
    </r>
    <r>
      <rPr>
        <sz val="8.5"/>
        <color theme="1"/>
        <rFont val="Verdana"/>
        <family val="2"/>
      </rPr>
      <t>.</t>
    </r>
  </si>
  <si>
    <r>
      <t xml:space="preserve">In de tabel links is de bestemming na 1 jaar (te weten op 31/12/2022) te zien van leerlingen die op 31/12/2021 </t>
    </r>
    <r>
      <rPr>
        <b/>
        <sz val="8.5"/>
        <color theme="1"/>
        <rFont val="Verdana"/>
        <family val="2"/>
      </rPr>
      <t>1 tot 2 jaar ingeschreven stonden bij een kappersopleiding</t>
    </r>
    <r>
      <rPr>
        <sz val="8.5"/>
        <color theme="1"/>
        <rFont val="Verdana"/>
        <family val="2"/>
      </rPr>
      <t>.</t>
    </r>
  </si>
  <si>
    <r>
      <t xml:space="preserve">In de tabel links is de bestemming na 1 jaar (te weten op 31/12/2022) te zien van leerlingen die op 31/12/2021 </t>
    </r>
    <r>
      <rPr>
        <b/>
        <sz val="8.5"/>
        <color theme="1"/>
        <rFont val="Verdana"/>
        <family val="2"/>
      </rPr>
      <t>2 jaar of langer ingeschreven stonden bij een kappersopleiding</t>
    </r>
    <r>
      <rPr>
        <sz val="8.5"/>
        <color theme="1"/>
        <rFont val="Verdana"/>
        <family val="2"/>
      </rPr>
      <t>.</t>
    </r>
  </si>
  <si>
    <t>2024 t.o.v. 2023</t>
  </si>
  <si>
    <t>2024 tov 2023</t>
  </si>
  <si>
    <t>Gespecialiseerde werkzaamheden in de bouw</t>
  </si>
  <si>
    <t>Holdings (geen financiele), concerndiensten en managementadvies</t>
  </si>
  <si>
    <t>Handel in en reparatie van auto's, motorfietsen en aanhangers</t>
  </si>
  <si>
    <t>Sauna's, solaria, baden e.d.</t>
  </si>
  <si>
    <t>Post en koeriers</t>
  </si>
  <si>
    <t>Verhuur van en handel in onroerend goed</t>
  </si>
  <si>
    <t>Vervoer over land</t>
  </si>
  <si>
    <t>Opslag en dienstverlening voor vervoer</t>
  </si>
  <si>
    <t>Overige zakelijke dienstverlening</t>
  </si>
  <si>
    <t>Dienstverlenende activiteiten op het gebied van informatietechnologie</t>
  </si>
  <si>
    <t>Beveiliging en opsporing</t>
  </si>
  <si>
    <t xml:space="preserve">Landbouw, jacht en dienstverlening voor de landbouw en jacht </t>
  </si>
  <si>
    <t>Overige financiële dienstverlening</t>
  </si>
  <si>
    <t>Uitvaartverzorging, crematoria, mortuaria en begraafplaatsen</t>
  </si>
  <si>
    <t>Architecten, ingenieurs en technisch ontwerp en advies</t>
  </si>
  <si>
    <t>waarvan in Post en koeriers</t>
  </si>
  <si>
    <t>aantal personen op 31/12/2024</t>
  </si>
  <si>
    <t>die ingeschreven stonden op 31/12/2023</t>
  </si>
  <si>
    <r>
      <t xml:space="preserve">In de tabel links is de bestemming na 1 jaar (te weten op 31/12/2024) te zien van leerlingen die op 31/12/2023 ingeschreven stonden bij een </t>
    </r>
    <r>
      <rPr>
        <b/>
        <sz val="8.5"/>
        <color theme="1"/>
        <rFont val="Verdana"/>
        <family val="2"/>
      </rPr>
      <t>BOL kappersopleiding</t>
    </r>
    <r>
      <rPr>
        <sz val="8.5"/>
        <color theme="1"/>
        <rFont val="Verdana"/>
        <family val="2"/>
      </rPr>
      <t>.</t>
    </r>
  </si>
  <si>
    <r>
      <t xml:space="preserve">In de tabel links is de bestemming na 1 jaar (te weten op 31/12/2024) te zien van leerlingen die op 31/12/2023 ingeschreven stonden bij een </t>
    </r>
    <r>
      <rPr>
        <b/>
        <sz val="8.5"/>
        <color theme="1"/>
        <rFont val="Verdana"/>
        <family val="2"/>
      </rPr>
      <t>BBL kappersopleiding</t>
    </r>
    <r>
      <rPr>
        <sz val="8.5"/>
        <color theme="1"/>
        <rFont val="Verdana"/>
        <family val="2"/>
      </rPr>
      <t>.</t>
    </r>
  </si>
  <si>
    <r>
      <t xml:space="preserve">In de tabel links is de bestemming na 1 jaar (te weten op 31/12/2024) te zien van leerlingen die op 31/12/2023 ingeschreven stonden bij een </t>
    </r>
    <r>
      <rPr>
        <b/>
        <sz val="8.5"/>
        <color theme="1"/>
        <rFont val="Verdana"/>
        <family val="2"/>
      </rPr>
      <t>kappersopleiding niveau 2</t>
    </r>
    <r>
      <rPr>
        <sz val="8.5"/>
        <color theme="1"/>
        <rFont val="Verdana"/>
        <family val="2"/>
      </rPr>
      <t>.</t>
    </r>
  </si>
  <si>
    <r>
      <t xml:space="preserve">In de tabel links is de bestemming na 1 jaar (te weten op 31/12/2024) te zien van leerlingen die op 31/12/2023 ingeschreven stonden bij een </t>
    </r>
    <r>
      <rPr>
        <b/>
        <sz val="8.5"/>
        <color theme="1"/>
        <rFont val="Verdana"/>
        <family val="2"/>
      </rPr>
      <t>kappersopleiding niveau 3</t>
    </r>
    <r>
      <rPr>
        <sz val="8.5"/>
        <color theme="1"/>
        <rFont val="Verdana"/>
        <family val="2"/>
      </rPr>
      <t>.</t>
    </r>
  </si>
  <si>
    <r>
      <t xml:space="preserve">In de tabel links is de bestemming na 1 jaar (te weten op 31/12/2024) te zien van leerlingen die op 31/12/2023 ingeschreven stonden bij een </t>
    </r>
    <r>
      <rPr>
        <b/>
        <sz val="8.5"/>
        <color theme="1"/>
        <rFont val="Verdana"/>
        <family val="2"/>
      </rPr>
      <t>kappersopleiding niveau 4</t>
    </r>
    <r>
      <rPr>
        <sz val="8.5"/>
        <color theme="1"/>
        <rFont val="Verdana"/>
        <family val="2"/>
      </rPr>
      <t>.</t>
    </r>
  </si>
  <si>
    <r>
      <t xml:space="preserve">In de tabel links is de bestemming na 1 jaar (te weten op 31/12/2024) te zien van leerlingen die op 31/12/2023 </t>
    </r>
    <r>
      <rPr>
        <b/>
        <sz val="8.5"/>
        <color theme="1"/>
        <rFont val="Verdana"/>
        <family val="2"/>
      </rPr>
      <t>minder dan 1 jaar ingeschreven stonden bij een kappersopleiding</t>
    </r>
    <r>
      <rPr>
        <sz val="8.5"/>
        <color theme="1"/>
        <rFont val="Verdana"/>
        <family val="2"/>
      </rPr>
      <t>.</t>
    </r>
  </si>
  <si>
    <r>
      <t xml:space="preserve">In de tabel links is de bestemming na 1 jaar (te weten op 31/12/2024) te zien van leerlingen die op 31/12/2023 </t>
    </r>
    <r>
      <rPr>
        <b/>
        <sz val="8.5"/>
        <color theme="1"/>
        <rFont val="Verdana"/>
        <family val="2"/>
      </rPr>
      <t>1 tot 2 jaar ingeschreven stonden bij een kappersopleiding</t>
    </r>
    <r>
      <rPr>
        <sz val="8.5"/>
        <color theme="1"/>
        <rFont val="Verdana"/>
        <family val="2"/>
      </rPr>
      <t>.</t>
    </r>
  </si>
  <si>
    <r>
      <t xml:space="preserve">In de tabel links is de bestemming na 1 jaar (te weten op 31/12/2024) te zien van leerlingen die op 31/12/2023 </t>
    </r>
    <r>
      <rPr>
        <b/>
        <sz val="8.5"/>
        <color theme="1"/>
        <rFont val="Verdana"/>
        <family val="2"/>
      </rPr>
      <t>2 jaar of langer ingeschreven stonden bij een kappersopleiding</t>
    </r>
    <r>
      <rPr>
        <sz val="8.5"/>
        <color theme="1"/>
        <rFont val="Verdana"/>
        <family val="2"/>
      </rPr>
      <t>.</t>
    </r>
  </si>
  <si>
    <r>
      <t xml:space="preserve">In de tabel links is de bestemming na 1 jaar (te weten op 31/12/2024) te zien van leerlingen die op 31/12/2023 ingeschreven stonden bij een </t>
    </r>
    <r>
      <rPr>
        <b/>
        <sz val="8.5"/>
        <color theme="1"/>
        <rFont val="Verdana"/>
        <family val="2"/>
      </rPr>
      <t>kappersopleiding</t>
    </r>
    <r>
      <rPr>
        <sz val="8.5"/>
        <color theme="1"/>
        <rFont val="Verdana"/>
        <family val="2"/>
      </rPr>
      <t xml:space="preserve">.
</t>
    </r>
    <r>
      <rPr>
        <i/>
        <sz val="8.5"/>
        <color rgb="FF0070C0"/>
        <rFont val="Verdana"/>
        <family val="2"/>
      </rPr>
      <t>VOORBEELD: 12,3% van de leerlingen die op 31/12/2023 ingeschreven stonden bij een kappersopleiding waren een jaar later op 31/12/2024 werkzaam als werknemer en/of zelfstandige in de kappersbranche en genoten geen opleiding meer.</t>
    </r>
  </si>
  <si>
    <t>geen opleiding, geen werk (wellicht vennoot VOF) - wel kappersdiploma</t>
  </si>
  <si>
    <t>geen opleiding, geen werk (wellicht vennoot VOF) - geen kappersdiploma</t>
  </si>
  <si>
    <t>andere opleiding (geen kappersopleiding) - wel kappersdiploma</t>
  </si>
  <si>
    <t>andere opleiding (geen kappersopleiding) - geen kappersdiploma</t>
  </si>
  <si>
    <t>werkzaam als werknemer en/of zelfstandige buiten de kappersbranche, geen opleiding meer - wel kappersdiploma</t>
  </si>
  <si>
    <t>werkzaam als werknemer en/of zelfstandige buiten de kappersbranche, geen opleiding meer - geen kappersdiploma</t>
  </si>
  <si>
    <t>Herkomst: leerlingen BOL en BBL (Extranei zijn niet meegenomen)</t>
  </si>
  <si>
    <r>
      <t xml:space="preserve">In de tabel links is de bestemming na 1 jaar (te weten op 31/12/2023) te zien van leerlingen die op 31/12/2022 ingeschreven stonden bij een </t>
    </r>
    <r>
      <rPr>
        <b/>
        <sz val="8.5"/>
        <color theme="1"/>
        <rFont val="Verdana"/>
        <family val="2"/>
      </rPr>
      <t>kappersopleiding</t>
    </r>
    <r>
      <rPr>
        <sz val="8.5"/>
        <color theme="1"/>
        <rFont val="Verdana"/>
        <family val="2"/>
      </rPr>
      <t xml:space="preserve">.
</t>
    </r>
    <r>
      <rPr>
        <i/>
        <sz val="8.5"/>
        <color rgb="FF0070C0"/>
        <rFont val="Verdana"/>
        <family val="2"/>
      </rPr>
      <t>VOORBEELD: 11,1% van de leerlingen die op 31/12/2022 ingeschreven stonden bij een kappersopleiding waren een jaar later op 31/12/2023 werkzaam als werknemer en/of zelfstandige in de kappersbranche en genoten geen opleiding meer.</t>
    </r>
  </si>
  <si>
    <t>haarverzorging dossier niv 3-bb crebo 23263</t>
  </si>
  <si>
    <t>haarverzorging dossier niv 4-bb crebo 23263</t>
  </si>
  <si>
    <t>t/m 2023</t>
  </si>
  <si>
    <t>vanaf 2024</t>
  </si>
  <si>
    <t>StatLine - Handel en diensten; omzet- en productieontwikkeling, index 2021=100</t>
  </si>
  <si>
    <t>2022 1e kwartaal</t>
  </si>
  <si>
    <t>2022 3e kwartaal</t>
  </si>
  <si>
    <t>2022 4e kwartaal</t>
  </si>
  <si>
    <t>2022 2e kwartaal</t>
  </si>
  <si>
    <t>2023 1e kwartaal</t>
  </si>
  <si>
    <t>2023 2e kwartaal</t>
  </si>
  <si>
    <t>2023 3e kwartaal</t>
  </si>
  <si>
    <t>2023 4e kwartaal</t>
  </si>
  <si>
    <t>2024 1e kwartaal*</t>
  </si>
  <si>
    <t>2024 2e kwartaal*</t>
  </si>
  <si>
    <t>2024 3e kwartaal*</t>
  </si>
  <si>
    <t>2024 4e kwartaal*</t>
  </si>
  <si>
    <t>2025 t.o.v. 2024</t>
  </si>
  <si>
    <r>
      <t>Deelnemers Sociaal Fonds voor O&amp;O in het kappersbedrijf</t>
    </r>
    <r>
      <rPr>
        <vertAlign val="superscript"/>
        <sz val="8.5"/>
        <color theme="1"/>
        <rFont val="Verdana"/>
        <family val="2"/>
      </rPr>
      <t>2</t>
    </r>
  </si>
  <si>
    <r>
      <t>Deelnemers Sociaal Fonds voor O&amp;O in het kappersbedrijf</t>
    </r>
    <r>
      <rPr>
        <vertAlign val="superscript"/>
        <sz val="8.5"/>
        <color theme="1"/>
        <rFont val="Verdana"/>
        <family val="2"/>
      </rPr>
      <t>a</t>
    </r>
  </si>
  <si>
    <t>a. BPK, Representativiteitscijfers (2024 cijfer: stand 30 november 2024)</t>
  </si>
  <si>
    <t>2. Bron BPK, Representativiteitscijfers (stand 30 november 2024)</t>
  </si>
  <si>
    <t>niet vergelijkbaar ivm uitsplitsen van veel meer sectoren vanaf 2024; zie tabblad Uitstromers tm 2023 voor totale aantallen 2019 t/m 2023</t>
  </si>
  <si>
    <t>Consumentenprijzen halen we vanaf 2025 op via</t>
  </si>
  <si>
    <t>StatLine - Consumentenprijzen; bijdrage en impact, CPI 2015=100</t>
  </si>
  <si>
    <t>prijsmutatie (%)**</t>
  </si>
  <si>
    <t>prijsmutatie* (%)</t>
  </si>
  <si>
    <r>
      <t xml:space="preserve">*Consumentenprijzen </t>
    </r>
    <r>
      <rPr>
        <b/>
        <sz val="8.5"/>
        <color theme="1"/>
        <rFont val="Verdana"/>
        <family val="2"/>
      </rPr>
      <t>Kappersdiensten</t>
    </r>
    <r>
      <rPr>
        <sz val="8.5"/>
        <color theme="1"/>
        <rFont val="Verdana"/>
        <family val="2"/>
      </rPr>
      <t xml:space="preserve"> / Mutatie van laatste maand van het kwartaal t.o.v. dezelfde maand een jaar geleden </t>
    </r>
  </si>
  <si>
    <r>
      <t xml:space="preserve">**Consumentenprijzen </t>
    </r>
    <r>
      <rPr>
        <b/>
        <sz val="8.5"/>
        <color theme="1"/>
        <rFont val="Verdana"/>
        <family val="2"/>
      </rPr>
      <t>Kappers en schoonheidssalons</t>
    </r>
    <r>
      <rPr>
        <sz val="8.5"/>
        <color theme="1"/>
        <rFont val="Verdana"/>
        <family val="2"/>
      </rPr>
      <t xml:space="preserve"> (121100) / Mutatie van laatste maand van het kwartaal t.o.v. dezelfde maand een jaar geleden </t>
    </r>
  </si>
  <si>
    <t xml:space="preserve">Prijs- en volumemutaties </t>
  </si>
  <si>
    <r>
      <rPr>
        <b/>
        <sz val="8.5"/>
        <color theme="1"/>
        <rFont val="Verdana"/>
        <family val="2"/>
      </rPr>
      <t>Bron:</t>
    </r>
    <r>
      <rPr>
        <sz val="8.5"/>
        <color theme="1"/>
        <rFont val="Verdana"/>
        <family val="2"/>
      </rPr>
      <t xml:space="preserve"> CBS Statline, Consumentenprijzen Kappers en schoonheidssalons (121100)</t>
    </r>
  </si>
  <si>
    <t>Aantal bedrijven met 2 werkzame persoon</t>
  </si>
  <si>
    <t>Aantal bedrijven met 3 tot 5 werkzame persoon</t>
  </si>
  <si>
    <t>Aantal bedrijven met 5 tot 10 werkzame persoon</t>
  </si>
  <si>
    <t>Aantal bedrijven met 10 tot 20 werkzame persoon</t>
  </si>
  <si>
    <t>Aantal bedrijven vanaf 20 werkzame persoon</t>
  </si>
  <si>
    <t>2025 tov 2024</t>
  </si>
  <si>
    <t>Groothandel en handelsbemiddeling (niet in auto's en motorfietsen)</t>
  </si>
  <si>
    <t>Openbaar bestuur, overheidsdiensten en verplichte sociale verzekeringen</t>
  </si>
  <si>
    <t xml:space="preserve">Rechtskundige dienstverlening, accountancy, belastingadvisering en administratie </t>
  </si>
  <si>
    <t>Jaar</t>
  </si>
  <si>
    <t>Herkomst</t>
  </si>
  <si>
    <t>N_zzp</t>
  </si>
  <si>
    <t>Herkomst geen werknemer/zelfstandige</t>
  </si>
  <si>
    <t>Werknemer in Arbeidsbemiddeling, uitzendbureaus en personeelsbeheer</t>
  </si>
  <si>
    <t>Werknemer in Detailhandel (niet in auto's)</t>
  </si>
  <si>
    <t>Werknemer in Eet- en drinkgelegenheden</t>
  </si>
  <si>
    <t>Werknemer in Facility management, reiniging en landschapsverzorging</t>
  </si>
  <si>
    <t>Werknemer in Groothandel en handelsbemiddeling (niet in auto's en motorfietsen)</t>
  </si>
  <si>
    <t>Werknemer in Haar- en schoonheidsverzorging</t>
  </si>
  <si>
    <t>Werknemer in Logiesverstrekking</t>
  </si>
  <si>
    <t>Werknemer in Maatschappelijke dienstverlening zonder overnachting</t>
  </si>
  <si>
    <t>Werknemer in Onderwijs</t>
  </si>
  <si>
    <t>Werknemer in Post en koeriers</t>
  </si>
  <si>
    <t>Werknemer in Verpleging, verzorging en begeleiding met overnachting</t>
  </si>
  <si>
    <t>Werknemer in overige sectoren</t>
  </si>
  <si>
    <t>Zelfst in Detailhandel (niet in auto's)</t>
  </si>
  <si>
    <t>Zelfst in Haar- en schoonheidsverzorging (zmp of vof)</t>
  </si>
  <si>
    <t>Zelfst in Maatschappelijke dienstverlening zonder overnachting</t>
  </si>
  <si>
    <t>Zelfst in overige sectoren</t>
  </si>
  <si>
    <t>Instroom totaal</t>
  </si>
  <si>
    <t>LEEFTIJDSKLASSE</t>
  </si>
  <si>
    <t>waarvan in Logiesverstrekking</t>
  </si>
  <si>
    <t>aantal personen op 31/12/2025</t>
  </si>
  <si>
    <t>die ingeschreven stonden op 31/12/2024</t>
  </si>
  <si>
    <r>
      <t xml:space="preserve">In de tabel links is de bestemming na 1 jaar (te weten op 31/12/2025) te zien van leerlingen die op 31/12/2024 ingeschreven stonden bij een </t>
    </r>
    <r>
      <rPr>
        <b/>
        <sz val="8.5"/>
        <color theme="1"/>
        <rFont val="Verdana"/>
        <family val="2"/>
      </rPr>
      <t>kappersopleiding</t>
    </r>
    <r>
      <rPr>
        <sz val="8.5"/>
        <color theme="1"/>
        <rFont val="Verdana"/>
        <family val="2"/>
      </rPr>
      <t xml:space="preserve">.
</t>
    </r>
    <r>
      <rPr>
        <i/>
        <sz val="8.5"/>
        <color rgb="FF0070C0"/>
        <rFont val="Verdana"/>
        <family val="2"/>
      </rPr>
      <t>VOORBEELD: 12,3% van de leerlingen die op 31/12/2023 ingeschreven stonden bij een kappersopleiding waren een jaar later op 31/12/2024 werkzaam als werknemer en/of zelfstandige in de kappersbranche en genoten geen opleiding meer.</t>
    </r>
  </si>
  <si>
    <r>
      <t xml:space="preserve">In de tabel links is de bestemming na 1 jaar (te weten op 31/12/2025) te zien van leerlingen die op 31/12/2024 ingeschreven stonden bij een </t>
    </r>
    <r>
      <rPr>
        <b/>
        <sz val="8.5"/>
        <color theme="1"/>
        <rFont val="Verdana"/>
        <family val="2"/>
      </rPr>
      <t>BOL kappersopleiding</t>
    </r>
    <r>
      <rPr>
        <sz val="8.5"/>
        <color theme="1"/>
        <rFont val="Verdana"/>
        <family val="2"/>
      </rPr>
      <t>.</t>
    </r>
  </si>
  <si>
    <r>
      <t xml:space="preserve">In de tabel links is de bestemming na 1 jaar (te weten op 31/12/2025) te zien van leerlingen die op 31/12/2024 ingeschreven stonden bij een </t>
    </r>
    <r>
      <rPr>
        <b/>
        <sz val="8.5"/>
        <color theme="1"/>
        <rFont val="Verdana"/>
        <family val="2"/>
      </rPr>
      <t>BBL kappersopleiding</t>
    </r>
    <r>
      <rPr>
        <sz val="8.5"/>
        <color theme="1"/>
        <rFont val="Verdana"/>
        <family val="2"/>
      </rPr>
      <t>.</t>
    </r>
  </si>
  <si>
    <r>
      <t xml:space="preserve">In de tabel links is de bestemming na 1 jaar (te weten op 31/12/2025) te zien van leerlingen die op 31/12/2024 ingeschreven stonden bij een </t>
    </r>
    <r>
      <rPr>
        <b/>
        <sz val="8.5"/>
        <color theme="1"/>
        <rFont val="Verdana"/>
        <family val="2"/>
      </rPr>
      <t>kappersopleiding niveau 2</t>
    </r>
    <r>
      <rPr>
        <sz val="8.5"/>
        <color theme="1"/>
        <rFont val="Verdana"/>
        <family val="2"/>
      </rPr>
      <t>.</t>
    </r>
  </si>
  <si>
    <r>
      <t xml:space="preserve">In de tabel links is de bestemming na 1 jaar (te weten op 31/12/2025) te zien van leerlingen die op 31/12/2024 ingeschreven stonden bij een </t>
    </r>
    <r>
      <rPr>
        <b/>
        <sz val="8.5"/>
        <color theme="1"/>
        <rFont val="Verdana"/>
        <family val="2"/>
      </rPr>
      <t>kappersopleiding niveau 3</t>
    </r>
    <r>
      <rPr>
        <sz val="8.5"/>
        <color theme="1"/>
        <rFont val="Verdana"/>
        <family val="2"/>
      </rPr>
      <t>.</t>
    </r>
  </si>
  <si>
    <r>
      <t xml:space="preserve">In de tabel links is de bestemming na 1 jaar (te weten op 31/12/2025) te zien van leerlingen die op 31/12/2024 ingeschreven stonden bij een </t>
    </r>
    <r>
      <rPr>
        <b/>
        <sz val="8.5"/>
        <color theme="1"/>
        <rFont val="Verdana"/>
        <family val="2"/>
      </rPr>
      <t>kappersopleiding niveau 4</t>
    </r>
    <r>
      <rPr>
        <sz val="8.5"/>
        <color theme="1"/>
        <rFont val="Verdana"/>
        <family val="2"/>
      </rPr>
      <t>.</t>
    </r>
  </si>
  <si>
    <r>
      <t xml:space="preserve">In de tabel links is de bestemming na 1 jaar (te weten op 31/12/2025) te zien van leerlingen die op 31/12/2024 </t>
    </r>
    <r>
      <rPr>
        <b/>
        <sz val="8.5"/>
        <color theme="1"/>
        <rFont val="Verdana"/>
        <family val="2"/>
      </rPr>
      <t>minder dan 1 jaar ingeschreven stonden bij een kappersopleiding</t>
    </r>
    <r>
      <rPr>
        <sz val="8.5"/>
        <color theme="1"/>
        <rFont val="Verdana"/>
        <family val="2"/>
      </rPr>
      <t>.</t>
    </r>
  </si>
  <si>
    <r>
      <t xml:space="preserve">In de tabel links is de bestemming na 1 jaar (te weten op 31/12/2025) te zien van leerlingen die op 31/12/2024 </t>
    </r>
    <r>
      <rPr>
        <b/>
        <sz val="8.5"/>
        <color theme="1"/>
        <rFont val="Verdana"/>
        <family val="2"/>
      </rPr>
      <t>1 tot 2 jaar ingeschreven stonden bij een kappersopleiding</t>
    </r>
    <r>
      <rPr>
        <sz val="8.5"/>
        <color theme="1"/>
        <rFont val="Verdana"/>
        <family val="2"/>
      </rPr>
      <t>.</t>
    </r>
  </si>
  <si>
    <r>
      <t xml:space="preserve">In de tabel links is de bestemming na 1 jaar (te weten op 31/12/2025) te zien van leerlingen die op 31/12/2024 </t>
    </r>
    <r>
      <rPr>
        <b/>
        <sz val="8.5"/>
        <color theme="1"/>
        <rFont val="Verdana"/>
        <family val="2"/>
      </rPr>
      <t>2 jaar of langer ingeschreven stonden bij een kappersopleiding</t>
    </r>
    <r>
      <rPr>
        <sz val="8.5"/>
        <color theme="1"/>
        <rFont val="Verdana"/>
        <family val="2"/>
      </rPr>
      <t>.</t>
    </r>
  </si>
  <si>
    <t>Gemiddelde leeftijd</t>
  </si>
  <si>
    <t>Werknemers</t>
  </si>
  <si>
    <t>zelfstandigen (inclusief hybride)</t>
  </si>
  <si>
    <t>VOF-vennoten</t>
  </si>
  <si>
    <t>Zelfstandigen</t>
  </si>
  <si>
    <t>Totale branche (gewogen gemiddelde)*</t>
  </si>
  <si>
    <t>Aantal personen gehele kappersbranche</t>
  </si>
  <si>
    <t>Aantal werknemers (inclusief werkgevers BV, excl. hybride werknemers)</t>
  </si>
  <si>
    <r>
      <t xml:space="preserve">In de tabel links is de bestemming na 1 jaar (te weten op 31/12/2024) te zien van leerlingen die op 31/12/2023 ingeschreven stonden bij een </t>
    </r>
    <r>
      <rPr>
        <b/>
        <sz val="8.5"/>
        <color theme="1"/>
        <rFont val="Verdana"/>
        <family val="2"/>
      </rPr>
      <t>kappersopleiding</t>
    </r>
    <r>
      <rPr>
        <sz val="8.5"/>
        <color theme="1"/>
        <rFont val="Verdana"/>
        <family val="2"/>
      </rPr>
      <t xml:space="preserve">.
</t>
    </r>
    <r>
      <rPr>
        <i/>
        <sz val="8.5"/>
        <color rgb="FF0070C0"/>
        <rFont val="Verdana"/>
        <family val="2"/>
      </rPr>
      <t>VOORBEELD: 13,3% van de leerlingen die op 31/12/2023 ingeschreven stonden bij een kappersopleiding waren een jaar later op 31/12/2024 werkzaam als werknemer en/of zelfstandige in de kappersbranche en genoten geen opleiding meer.</t>
    </r>
  </si>
  <si>
    <t>* Gewogen gemiddelde van de gehele kappersbranche, werknemers en ondernemers. De gemiddelde leeftijd van VOF-vennoten kan niet worden achterhaald en hier hebben we de aanname dat VOF-vennoten gemiddelde dezelfde leeftijd hebben als zelfstandigen.</t>
  </si>
  <si>
    <t>Gemiddelde verblijfsduur</t>
  </si>
  <si>
    <t>6,8 jaar</t>
  </si>
  <si>
    <t>6,6 jaar</t>
  </si>
  <si>
    <t>6,4 jaar</t>
  </si>
  <si>
    <t>omzet   &gt;= 40K</t>
  </si>
  <si>
    <t>omzet   &gt;= 30K</t>
  </si>
  <si>
    <t>omzet 30-&lt; 40K</t>
  </si>
  <si>
    <t>Bedrijven met 1 wp naar omzetklassen (vanaf 2025)</t>
  </si>
  <si>
    <t>Bedrijven met 1 wp naar omzetklassen (t/m 2024)</t>
  </si>
  <si>
    <t>2026 t.o.v. 2025</t>
  </si>
  <si>
    <t>nog niet bekend</t>
  </si>
  <si>
    <t>PanteiaANKO2026Q1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</si>
</sst>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quot;€&quot;\ #,##0"/>
    <numFmt numFmtId="166" formatCode="#,##0.000"/>
    <numFmt numFmtId="167" formatCode="_ [$€-413]\ * #,##0.00_ ;_ [$€-413]\ * \-#,##0.00_ ;_ [$€-413]\ * &quot;-&quot;??_ ;_ @_ "/>
    <numFmt numFmtId="168" formatCode="_ [$€-413]\ * #,##0_ ;_ [$€-413]\ * \-#,##0_ ;_ [$€-413]\ * &quot;-&quot;_ ;_ @_ "/>
    <numFmt numFmtId="169" formatCode="_ [$€-413]\ * #,##0_ ;_ [$€-413]\ * \-#,##0_ ;_ [$€-413]\ * &quot;-&quot;??_ ;_ @_ "/>
    <numFmt numFmtId="170" formatCode="#,##0.0"/>
  </numFmts>
  <fonts count="69" x14ac:knownFonts="1">
    <font>
      <sz val="11"/>
      <color theme="1"/>
      <name val="Calibri"/>
      <family val="2"/>
      <scheme val="minor"/>
    </font>
    <font>
      <sz val="9"/>
      <color theme="1"/>
      <name val="Verdana"/>
      <family val="2"/>
    </font>
    <font>
      <sz val="8.5"/>
      <color theme="1"/>
      <name val="Verdana"/>
      <family val="2"/>
    </font>
    <font>
      <sz val="8.5"/>
      <color theme="1"/>
      <name val="Verdana"/>
      <family val="2"/>
    </font>
    <font>
      <sz val="8.5"/>
      <color theme="1"/>
      <name val="Verdana"/>
      <family val="2"/>
    </font>
    <font>
      <sz val="8.5"/>
      <color theme="1"/>
      <name val="Verdana"/>
      <family val="2"/>
    </font>
    <font>
      <sz val="8.5"/>
      <color theme="1"/>
      <name val="Verdana"/>
      <family val="2"/>
    </font>
    <font>
      <sz val="8.5"/>
      <color theme="1"/>
      <name val="Verdana"/>
      <family val="2"/>
    </font>
    <font>
      <sz val="8.5"/>
      <color theme="1"/>
      <name val="Verdana"/>
      <family val="2"/>
    </font>
    <font>
      <sz val="8.5"/>
      <color theme="1"/>
      <name val="Verdana"/>
      <family val="2"/>
    </font>
    <font>
      <sz val="8.5"/>
      <color theme="1"/>
      <name val="Verdana"/>
      <family val="2"/>
    </font>
    <font>
      <sz val="8.5"/>
      <color theme="1"/>
      <name val="Verdana"/>
      <family val="2"/>
    </font>
    <font>
      <sz val="8.5"/>
      <color theme="1"/>
      <name val="Verdana"/>
      <family val="2"/>
    </font>
    <font>
      <sz val="8.5"/>
      <color theme="1"/>
      <name val="Verdana"/>
      <family val="2"/>
    </font>
    <font>
      <sz val="8.5"/>
      <color theme="1"/>
      <name val="Verdana"/>
      <family val="2"/>
    </font>
    <font>
      <sz val="8.5"/>
      <color theme="1"/>
      <name val="Verdana"/>
      <family val="2"/>
    </font>
    <font>
      <sz val="8.5"/>
      <color theme="1"/>
      <name val="Verdana"/>
      <family val="2"/>
    </font>
    <font>
      <sz val="8.5"/>
      <color theme="1"/>
      <name val="Verdana"/>
      <family val="2"/>
    </font>
    <font>
      <sz val="8.5"/>
      <color theme="1"/>
      <name val="Verdana"/>
      <family val="2"/>
    </font>
    <font>
      <sz val="8.5"/>
      <color theme="1"/>
      <name val="Verdana"/>
      <family val="2"/>
    </font>
    <font>
      <sz val="8.5"/>
      <color theme="1"/>
      <name val="Verdana"/>
      <family val="2"/>
    </font>
    <font>
      <sz val="8.5"/>
      <color theme="1"/>
      <name val="Verdana"/>
      <family val="2"/>
    </font>
    <font>
      <sz val="8.5"/>
      <color theme="1"/>
      <name val="Verdana"/>
      <family val="2"/>
    </font>
    <font>
      <sz val="8.5"/>
      <color theme="1"/>
      <name val="Verdana"/>
      <family val="2"/>
    </font>
    <font>
      <sz val="8.5"/>
      <color theme="1"/>
      <name val="Verdana"/>
      <family val="2"/>
    </font>
    <font>
      <sz val="8.5"/>
      <color theme="1"/>
      <name val="Verdana"/>
      <family val="2"/>
    </font>
    <font>
      <sz val="8.5"/>
      <color theme="1"/>
      <name val="Verdana"/>
      <family val="2"/>
    </font>
    <font>
      <sz val="8.5"/>
      <color theme="1"/>
      <name val="Verdana"/>
      <family val="2"/>
    </font>
    <font>
      <sz val="8.5"/>
      <color theme="1"/>
      <name val="Verdana"/>
      <family val="2"/>
    </font>
    <font>
      <sz val="8.5"/>
      <color theme="1"/>
      <name val="Verdana"/>
      <family val="2"/>
    </font>
    <font>
      <sz val="8.5"/>
      <color theme="1"/>
      <name val="Verdana"/>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8.5"/>
      <color theme="0"/>
      <name val="Verdana"/>
      <family val="2"/>
    </font>
    <font>
      <b/>
      <sz val="8.5"/>
      <color theme="1"/>
      <name val="Verdana"/>
      <family val="2"/>
    </font>
    <font>
      <b/>
      <sz val="12"/>
      <color theme="0"/>
      <name val="Verdana"/>
      <family val="2"/>
    </font>
    <font>
      <vertAlign val="superscript"/>
      <sz val="8.5"/>
      <color theme="1"/>
      <name val="Verdana"/>
      <family val="2"/>
    </font>
    <font>
      <b/>
      <vertAlign val="superscript"/>
      <sz val="8.5"/>
      <color theme="1"/>
      <name val="Verdana"/>
      <family val="2"/>
    </font>
    <font>
      <sz val="11"/>
      <color theme="1"/>
      <name val="Calibri"/>
      <family val="2"/>
    </font>
    <font>
      <sz val="11"/>
      <color theme="1"/>
      <name val="Verdana"/>
      <family val="2"/>
    </font>
    <font>
      <b/>
      <sz val="10"/>
      <color theme="0"/>
      <name val="Verdana"/>
      <family val="2"/>
    </font>
    <font>
      <b/>
      <vertAlign val="superscript"/>
      <sz val="12"/>
      <color theme="0"/>
      <name val="Verdana"/>
      <family val="2"/>
    </font>
    <font>
      <sz val="10"/>
      <color theme="1"/>
      <name val="Calibri"/>
      <family val="2"/>
      <scheme val="minor"/>
    </font>
    <font>
      <sz val="8"/>
      <name val="Calibri"/>
      <family val="2"/>
      <scheme val="minor"/>
    </font>
    <font>
      <sz val="12"/>
      <color theme="0"/>
      <name val="Verdana"/>
      <family val="2"/>
    </font>
    <font>
      <sz val="8.5"/>
      <color theme="0"/>
      <name val="Verdana"/>
      <family val="2"/>
    </font>
    <font>
      <b/>
      <sz val="8.5"/>
      <name val="Verdana"/>
      <family val="2"/>
    </font>
    <font>
      <u/>
      <sz val="11"/>
      <color theme="10"/>
      <name val="Calibri"/>
      <family val="2"/>
      <scheme val="minor"/>
    </font>
    <font>
      <i/>
      <sz val="8.5"/>
      <color rgb="FF0070C0"/>
      <name val="Verdana"/>
      <family val="2"/>
    </font>
    <font>
      <sz val="8.5"/>
      <color rgb="FFFF0000"/>
      <name val="Verdana"/>
      <family val="2"/>
    </font>
    <font>
      <sz val="11"/>
      <name val="Calibri"/>
      <family val="2"/>
      <scheme val="minor"/>
    </font>
    <font>
      <sz val="8.5"/>
      <name val="Verdana"/>
      <family val="2"/>
    </font>
    <font>
      <b/>
      <sz val="11"/>
      <color theme="1"/>
      <name val="Calibri"/>
      <family val="2"/>
      <charset val="1"/>
    </font>
    <font>
      <sz val="11"/>
      <color theme="1"/>
      <name val="Calibri"/>
      <family val="2"/>
      <charset val="1"/>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0000"/>
        <bgColor indexed="64"/>
      </patternFill>
    </fill>
    <fill>
      <patternFill patternType="solid">
        <fgColor theme="7" tint="0.79998168889431442"/>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7" tint="0.59999389629810485"/>
        <bgColor indexed="64"/>
      </patternFill>
    </fill>
  </fills>
  <borders count="6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style="thin">
        <color rgb="FFC00000"/>
      </left>
      <right/>
      <top/>
      <bottom/>
      <diagonal/>
    </border>
    <border>
      <left/>
      <right style="thin">
        <color rgb="FFC00000"/>
      </right>
      <top/>
      <bottom/>
      <diagonal/>
    </border>
    <border>
      <left style="thin">
        <color rgb="FFC00000"/>
      </left>
      <right/>
      <top/>
      <bottom style="thin">
        <color rgb="FFC00000"/>
      </bottom>
      <diagonal/>
    </border>
    <border>
      <left/>
      <right/>
      <top/>
      <bottom style="thin">
        <color rgb="FFC00000"/>
      </bottom>
      <diagonal/>
    </border>
    <border>
      <left/>
      <right style="thin">
        <color rgb="FFC00000"/>
      </right>
      <top/>
      <bottom style="thin">
        <color rgb="FFC00000"/>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style="thin">
        <color rgb="FFC00000"/>
      </left>
      <right style="thin">
        <color rgb="FFC00000"/>
      </right>
      <top style="thin">
        <color rgb="FFC00000"/>
      </top>
      <bottom/>
      <diagonal/>
    </border>
    <border>
      <left style="thin">
        <color rgb="FFC00000"/>
      </left>
      <right style="thin">
        <color rgb="FFC00000"/>
      </right>
      <top/>
      <bottom style="thin">
        <color rgb="FFC00000"/>
      </bottom>
      <diagonal/>
    </border>
    <border>
      <left style="thin">
        <color rgb="FFC00000"/>
      </left>
      <right style="thin">
        <color rgb="FFC00000"/>
      </right>
      <top/>
      <bottom/>
      <diagonal/>
    </border>
    <border>
      <left style="thin">
        <color rgb="FFC00000"/>
      </left>
      <right style="dotted">
        <color rgb="FFC00000"/>
      </right>
      <top/>
      <bottom/>
      <diagonal/>
    </border>
    <border>
      <left/>
      <right style="dotted">
        <color rgb="FFC00000"/>
      </right>
      <top/>
      <bottom style="thin">
        <color rgb="FFC00000"/>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rgb="FFC00000"/>
      </right>
      <top style="thin">
        <color indexed="64"/>
      </top>
      <bottom/>
      <diagonal/>
    </border>
    <border>
      <left/>
      <right/>
      <top style="thin">
        <color indexed="64"/>
      </top>
      <bottom/>
      <diagonal/>
    </border>
    <border>
      <left style="thin">
        <color indexed="64"/>
      </left>
      <right style="thin">
        <color rgb="FFC00000"/>
      </right>
      <top/>
      <bottom/>
      <diagonal/>
    </border>
    <border>
      <left style="thin">
        <color indexed="64"/>
      </left>
      <right style="thin">
        <color rgb="FFC00000"/>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rgb="FFC00000"/>
      </top>
      <bottom style="thin">
        <color indexed="64"/>
      </bottom>
      <diagonal/>
    </border>
    <border>
      <left/>
      <right style="thin">
        <color indexed="64"/>
      </right>
      <top style="thin">
        <color rgb="FFC00000"/>
      </top>
      <bottom style="thin">
        <color rgb="FFC00000"/>
      </bottom>
      <diagonal/>
    </border>
    <border>
      <left style="thin">
        <color rgb="FFC00000"/>
      </left>
      <right style="thin">
        <color indexed="64"/>
      </right>
      <top style="thin">
        <color rgb="FFC00000"/>
      </top>
      <bottom/>
      <diagonal/>
    </border>
    <border>
      <left style="thin">
        <color rgb="FFC00000"/>
      </left>
      <right style="thin">
        <color indexed="64"/>
      </right>
      <top/>
      <bottom style="thin">
        <color rgb="FFC00000"/>
      </bottom>
      <diagonal/>
    </border>
    <border>
      <left style="thin">
        <color rgb="FFC00000"/>
      </left>
      <right style="thin">
        <color indexed="64"/>
      </right>
      <top style="thin">
        <color rgb="FFC00000"/>
      </top>
      <bottom style="thin">
        <color rgb="FFC00000"/>
      </bottom>
      <diagonal/>
    </border>
    <border>
      <left style="thin">
        <color rgb="FFC00000"/>
      </left>
      <right style="thin">
        <color indexed="64"/>
      </right>
      <top/>
      <bottom/>
      <diagonal/>
    </border>
    <border>
      <left/>
      <right style="thin">
        <color indexed="64"/>
      </right>
      <top style="thin">
        <color rgb="FFC00000"/>
      </top>
      <bottom/>
      <diagonal/>
    </border>
    <border>
      <left/>
      <right style="thin">
        <color indexed="64"/>
      </right>
      <top/>
      <bottom style="thin">
        <color rgb="FFC00000"/>
      </bottom>
      <diagonal/>
    </border>
    <border>
      <left style="thin">
        <color rgb="FFC00000"/>
      </left>
      <right/>
      <top/>
      <bottom style="thin">
        <color indexed="64"/>
      </bottom>
      <diagonal/>
    </border>
    <border>
      <left style="thin">
        <color indexed="64"/>
      </left>
      <right/>
      <top style="thin">
        <color rgb="FFC00000"/>
      </top>
      <bottom/>
      <diagonal/>
    </border>
    <border>
      <left style="thin">
        <color indexed="64"/>
      </left>
      <right/>
      <top style="thin">
        <color rgb="FFC00000"/>
      </top>
      <bottom style="thin">
        <color rgb="FFC00000"/>
      </bottom>
      <diagonal/>
    </border>
    <border>
      <left style="thin">
        <color indexed="64"/>
      </left>
      <right/>
      <top/>
      <bottom style="thin">
        <color rgb="FFC00000"/>
      </bottom>
      <diagonal/>
    </border>
    <border>
      <left/>
      <right style="thin">
        <color indexed="64"/>
      </right>
      <top style="thin">
        <color rgb="FFC00000"/>
      </top>
      <bottom style="thin">
        <color indexed="64"/>
      </bottom>
      <diagonal/>
    </border>
    <border>
      <left style="thin">
        <color rgb="FFC00000"/>
      </left>
      <right/>
      <top style="thin">
        <color indexed="64"/>
      </top>
      <bottom style="thin">
        <color indexed="64"/>
      </bottom>
      <diagonal/>
    </border>
    <border>
      <left/>
      <right style="thin">
        <color rgb="FFC00000"/>
      </right>
      <top style="thin">
        <color indexed="64"/>
      </top>
      <bottom style="thin">
        <color indexed="64"/>
      </bottom>
      <diagonal/>
    </border>
    <border>
      <left style="thin">
        <color rgb="FFC00000"/>
      </left>
      <right style="thin">
        <color rgb="FFC00000"/>
      </right>
      <top style="thin">
        <color indexed="64"/>
      </top>
      <bottom/>
      <diagonal/>
    </border>
  </borders>
  <cellStyleXfs count="46">
    <xf numFmtId="0" fontId="0" fillId="0" borderId="0"/>
    <xf numFmtId="0" fontId="32" fillId="0" borderId="0" applyNumberFormat="0" applyFill="0" applyBorder="0" applyAlignment="0" applyProtection="0"/>
    <xf numFmtId="0" fontId="33" fillId="0" borderId="1" applyNumberFormat="0" applyFill="0" applyAlignment="0" applyProtection="0"/>
    <xf numFmtId="0" fontId="34" fillId="0" borderId="2" applyNumberFormat="0" applyFill="0" applyAlignment="0" applyProtection="0"/>
    <xf numFmtId="0" fontId="35" fillId="0" borderId="3" applyNumberFormat="0" applyFill="0" applyAlignment="0" applyProtection="0"/>
    <xf numFmtId="0" fontId="35" fillId="0" borderId="0" applyNumberFormat="0" applyFill="0" applyBorder="0" applyAlignment="0" applyProtection="0"/>
    <xf numFmtId="0" fontId="36" fillId="2" borderId="0" applyNumberFormat="0" applyBorder="0" applyAlignment="0" applyProtection="0"/>
    <xf numFmtId="0" fontId="37" fillId="3" borderId="0" applyNumberFormat="0" applyBorder="0" applyAlignment="0" applyProtection="0"/>
    <xf numFmtId="0" fontId="38" fillId="4" borderId="0" applyNumberFormat="0" applyBorder="0" applyAlignment="0" applyProtection="0"/>
    <xf numFmtId="0" fontId="39" fillId="5" borderId="4" applyNumberFormat="0" applyAlignment="0" applyProtection="0"/>
    <xf numFmtId="0" fontId="40" fillId="6" borderId="5" applyNumberFormat="0" applyAlignment="0" applyProtection="0"/>
    <xf numFmtId="0" fontId="41" fillId="6" borderId="4" applyNumberFormat="0" applyAlignment="0" applyProtection="0"/>
    <xf numFmtId="0" fontId="42" fillId="0" borderId="6" applyNumberFormat="0" applyFill="0" applyAlignment="0" applyProtection="0"/>
    <xf numFmtId="0" fontId="43" fillId="7" borderId="7" applyNumberFormat="0" applyAlignment="0" applyProtection="0"/>
    <xf numFmtId="0" fontId="44" fillId="0" borderId="0" applyNumberFormat="0" applyFill="0" applyBorder="0" applyAlignment="0" applyProtection="0"/>
    <xf numFmtId="0" fontId="31" fillId="8" borderId="8" applyNumberFormat="0" applyFont="0" applyAlignment="0" applyProtection="0"/>
    <xf numFmtId="0" fontId="45" fillId="0" borderId="0" applyNumberFormat="0" applyFill="0" applyBorder="0" applyAlignment="0" applyProtection="0"/>
    <xf numFmtId="0" fontId="46" fillId="0" borderId="9" applyNumberFormat="0" applyFill="0" applyAlignment="0" applyProtection="0"/>
    <xf numFmtId="0" fontId="47" fillId="9"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47" fillId="12" borderId="0" applyNumberFormat="0" applyBorder="0" applyAlignment="0" applyProtection="0"/>
    <xf numFmtId="0" fontId="47"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47" fillId="16" borderId="0" applyNumberFormat="0" applyBorder="0" applyAlignment="0" applyProtection="0"/>
    <xf numFmtId="0" fontId="47"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47" fillId="20" borderId="0" applyNumberFormat="0" applyBorder="0" applyAlignment="0" applyProtection="0"/>
    <xf numFmtId="0" fontId="47" fillId="21"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47" fillId="24" borderId="0" applyNumberFormat="0" applyBorder="0" applyAlignment="0" applyProtection="0"/>
    <xf numFmtId="0" fontId="47"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47" fillId="28" borderId="0" applyNumberFormat="0" applyBorder="0" applyAlignment="0" applyProtection="0"/>
    <xf numFmtId="0" fontId="47"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47" fillId="32" borderId="0" applyNumberFormat="0" applyBorder="0" applyAlignment="0" applyProtection="0"/>
    <xf numFmtId="9" fontId="31" fillId="0" borderId="0" applyFont="0" applyFill="0" applyBorder="0" applyAlignment="0" applyProtection="0"/>
    <xf numFmtId="0" fontId="62" fillId="0" borderId="0" applyNumberFormat="0" applyFill="0" applyBorder="0" applyAlignment="0" applyProtection="0"/>
    <xf numFmtId="0" fontId="1" fillId="0" borderId="0"/>
    <xf numFmtId="0" fontId="68" fillId="0" borderId="0"/>
  </cellStyleXfs>
  <cellXfs count="463">
    <xf numFmtId="0" fontId="0" fillId="0" borderId="0" xfId="0"/>
    <xf numFmtId="0" fontId="30" fillId="0" borderId="0" xfId="0" applyFont="1"/>
    <xf numFmtId="0" fontId="49" fillId="0" borderId="0" xfId="0" applyFont="1"/>
    <xf numFmtId="0" fontId="48" fillId="33" borderId="11" xfId="0" applyFont="1" applyFill="1" applyBorder="1" applyAlignment="1">
      <alignment horizontal="left" vertical="center"/>
    </xf>
    <xf numFmtId="0" fontId="48" fillId="33" borderId="0" xfId="0" applyFont="1" applyFill="1" applyAlignment="1">
      <alignment horizontal="center" vertical="center"/>
    </xf>
    <xf numFmtId="0" fontId="48" fillId="33" borderId="14" xfId="0" applyFont="1" applyFill="1" applyBorder="1" applyAlignment="1">
      <alignment horizontal="center" vertical="center"/>
    </xf>
    <xf numFmtId="0" fontId="30" fillId="33" borderId="16" xfId="0" applyFont="1" applyFill="1" applyBorder="1" applyAlignment="1">
      <alignment horizontal="left" vertical="center"/>
    </xf>
    <xf numFmtId="0" fontId="48" fillId="33" borderId="15" xfId="0" applyFont="1" applyFill="1" applyBorder="1" applyAlignment="1">
      <alignment horizontal="left" vertical="center"/>
    </xf>
    <xf numFmtId="0" fontId="48" fillId="33" borderId="16" xfId="0" applyFont="1" applyFill="1" applyBorder="1" applyAlignment="1">
      <alignment horizontal="center" vertical="center"/>
    </xf>
    <xf numFmtId="0" fontId="49" fillId="34" borderId="18" xfId="0" applyFont="1" applyFill="1" applyBorder="1" applyAlignment="1">
      <alignment horizontal="left" vertical="center"/>
    </xf>
    <xf numFmtId="0" fontId="49" fillId="34" borderId="19" xfId="0" applyFont="1" applyFill="1" applyBorder="1" applyAlignment="1">
      <alignment horizontal="left" vertical="center"/>
    </xf>
    <xf numFmtId="3" fontId="49" fillId="34" borderId="19" xfId="0" applyNumberFormat="1" applyFont="1" applyFill="1" applyBorder="1" applyAlignment="1">
      <alignment horizontal="right" vertical="center"/>
    </xf>
    <xf numFmtId="0" fontId="50" fillId="33" borderId="10" xfId="0" applyFont="1" applyFill="1" applyBorder="1" applyAlignment="1">
      <alignment horizontal="left" vertical="center"/>
    </xf>
    <xf numFmtId="164" fontId="30" fillId="0" borderId="0" xfId="0" applyNumberFormat="1" applyFont="1"/>
    <xf numFmtId="0" fontId="30" fillId="0" borderId="0" xfId="0" applyFont="1" applyAlignment="1">
      <alignment vertical="center"/>
    </xf>
    <xf numFmtId="0" fontId="50" fillId="33" borderId="10" xfId="0" applyFont="1" applyFill="1" applyBorder="1"/>
    <xf numFmtId="0" fontId="48" fillId="33" borderId="11" xfId="0" applyFont="1" applyFill="1" applyBorder="1"/>
    <xf numFmtId="0" fontId="48" fillId="33" borderId="13" xfId="0" applyFont="1" applyFill="1" applyBorder="1" applyAlignment="1">
      <alignment vertical="center"/>
    </xf>
    <xf numFmtId="3" fontId="30" fillId="0" borderId="0" xfId="0" applyNumberFormat="1" applyFont="1" applyAlignment="1">
      <alignment vertical="center"/>
    </xf>
    <xf numFmtId="165" fontId="30" fillId="0" borderId="0" xfId="0" applyNumberFormat="1" applyFont="1" applyAlignment="1">
      <alignment vertical="center"/>
    </xf>
    <xf numFmtId="0" fontId="30" fillId="33" borderId="15" xfId="0" applyFont="1" applyFill="1" applyBorder="1" applyAlignment="1">
      <alignment vertical="center"/>
    </xf>
    <xf numFmtId="0" fontId="30" fillId="33" borderId="16" xfId="0" applyFont="1" applyFill="1" applyBorder="1" applyAlignment="1">
      <alignment vertical="center"/>
    </xf>
    <xf numFmtId="0" fontId="30" fillId="33" borderId="17" xfId="0" applyFont="1" applyFill="1" applyBorder="1" applyAlignment="1">
      <alignment vertical="center"/>
    </xf>
    <xf numFmtId="0" fontId="30" fillId="0" borderId="15" xfId="0" applyFont="1" applyBorder="1" applyAlignment="1">
      <alignment vertical="center"/>
    </xf>
    <xf numFmtId="0" fontId="30" fillId="0" borderId="16" xfId="0" applyFont="1" applyBorder="1" applyAlignment="1">
      <alignment vertical="center"/>
    </xf>
    <xf numFmtId="0" fontId="30" fillId="0" borderId="17" xfId="0" applyFont="1" applyBorder="1" applyAlignment="1">
      <alignment vertical="center"/>
    </xf>
    <xf numFmtId="0" fontId="49" fillId="34" borderId="18" xfId="0" applyFont="1" applyFill="1" applyBorder="1" applyAlignment="1">
      <alignment vertical="center"/>
    </xf>
    <xf numFmtId="0" fontId="49" fillId="34" borderId="19" xfId="0" applyFont="1" applyFill="1" applyBorder="1" applyAlignment="1">
      <alignment vertical="center"/>
    </xf>
    <xf numFmtId="0" fontId="49" fillId="34" borderId="20" xfId="0" applyFont="1" applyFill="1" applyBorder="1" applyAlignment="1">
      <alignment vertical="center"/>
    </xf>
    <xf numFmtId="3" fontId="30" fillId="0" borderId="11" xfId="0" applyNumberFormat="1" applyFont="1" applyBorder="1" applyAlignment="1">
      <alignment vertical="center"/>
    </xf>
    <xf numFmtId="3" fontId="30" fillId="0" borderId="16" xfId="0" applyNumberFormat="1" applyFont="1" applyBorder="1" applyAlignment="1">
      <alignment vertical="center"/>
    </xf>
    <xf numFmtId="3" fontId="49" fillId="34" borderId="19" xfId="0" applyNumberFormat="1" applyFont="1" applyFill="1" applyBorder="1" applyAlignment="1">
      <alignment vertical="center"/>
    </xf>
    <xf numFmtId="165" fontId="30" fillId="0" borderId="11" xfId="0" applyNumberFormat="1" applyFont="1" applyBorder="1" applyAlignment="1">
      <alignment vertical="center"/>
    </xf>
    <xf numFmtId="0" fontId="30" fillId="0" borderId="23" xfId="0" applyFont="1" applyBorder="1" applyAlignment="1">
      <alignment vertical="center"/>
    </xf>
    <xf numFmtId="0" fontId="50" fillId="33" borderId="10" xfId="0" applyFont="1" applyFill="1" applyBorder="1" applyAlignment="1">
      <alignment vertical="center"/>
    </xf>
    <xf numFmtId="0" fontId="48" fillId="33" borderId="11" xfId="0" applyFont="1" applyFill="1" applyBorder="1" applyAlignment="1">
      <alignment vertical="center"/>
    </xf>
    <xf numFmtId="0" fontId="48" fillId="33" borderId="12" xfId="0" applyFont="1" applyFill="1" applyBorder="1" applyAlignment="1">
      <alignment vertical="center"/>
    </xf>
    <xf numFmtId="0" fontId="30" fillId="34" borderId="19" xfId="0" applyFont="1" applyFill="1" applyBorder="1" applyAlignment="1">
      <alignment vertical="center"/>
    </xf>
    <xf numFmtId="3" fontId="30" fillId="34" borderId="19" xfId="0" applyNumberFormat="1" applyFont="1" applyFill="1" applyBorder="1" applyAlignment="1">
      <alignment vertical="center"/>
    </xf>
    <xf numFmtId="0" fontId="49" fillId="0" borderId="0" xfId="0" applyFont="1" applyAlignment="1">
      <alignment vertical="center"/>
    </xf>
    <xf numFmtId="0" fontId="48" fillId="33" borderId="0" xfId="0" applyFont="1" applyFill="1" applyAlignment="1">
      <alignment vertical="center"/>
    </xf>
    <xf numFmtId="0" fontId="48" fillId="33" borderId="14" xfId="0" applyFont="1" applyFill="1" applyBorder="1" applyAlignment="1">
      <alignment vertical="center"/>
    </xf>
    <xf numFmtId="165" fontId="30" fillId="33" borderId="16" xfId="0" applyNumberFormat="1" applyFont="1" applyFill="1" applyBorder="1" applyAlignment="1">
      <alignment vertical="center"/>
    </xf>
    <xf numFmtId="164" fontId="30" fillId="33" borderId="17" xfId="0" applyNumberFormat="1" applyFont="1" applyFill="1" applyBorder="1" applyAlignment="1">
      <alignment vertical="center"/>
    </xf>
    <xf numFmtId="0" fontId="30" fillId="0" borderId="25" xfId="0" applyFont="1" applyBorder="1" applyAlignment="1">
      <alignment vertical="center"/>
    </xf>
    <xf numFmtId="0" fontId="30" fillId="0" borderId="0" xfId="0" applyFont="1" applyAlignment="1">
      <alignment vertical="top"/>
    </xf>
    <xf numFmtId="0" fontId="49" fillId="0" borderId="0" xfId="0" applyFont="1" applyAlignment="1">
      <alignment wrapText="1"/>
    </xf>
    <xf numFmtId="0" fontId="29" fillId="0" borderId="0" xfId="0" applyFont="1" applyAlignment="1">
      <alignment vertical="center"/>
    </xf>
    <xf numFmtId="0" fontId="0" fillId="33" borderId="0" xfId="0" applyFill="1"/>
    <xf numFmtId="0" fontId="0" fillId="35" borderId="0" xfId="0" applyFill="1"/>
    <xf numFmtId="0" fontId="46" fillId="35" borderId="0" xfId="0" applyFont="1" applyFill="1"/>
    <xf numFmtId="15" fontId="0" fillId="35" borderId="0" xfId="0" applyNumberFormat="1" applyFill="1"/>
    <xf numFmtId="15" fontId="0" fillId="35" borderId="0" xfId="0" applyNumberFormat="1" applyFill="1" applyAlignment="1">
      <alignment horizontal="center"/>
    </xf>
    <xf numFmtId="0" fontId="28" fillId="0" borderId="0" xfId="0" applyFont="1" applyAlignment="1">
      <alignment vertical="top"/>
    </xf>
    <xf numFmtId="0" fontId="50" fillId="33" borderId="11" xfId="0" applyFont="1" applyFill="1" applyBorder="1" applyAlignment="1">
      <alignment vertical="center"/>
    </xf>
    <xf numFmtId="0" fontId="27" fillId="0" borderId="21" xfId="0" applyFont="1" applyBorder="1" applyAlignment="1">
      <alignment vertical="center"/>
    </xf>
    <xf numFmtId="0" fontId="27" fillId="0" borderId="23" xfId="0" applyFont="1" applyBorder="1" applyAlignment="1">
      <alignment vertical="center"/>
    </xf>
    <xf numFmtId="165" fontId="49" fillId="34" borderId="19" xfId="0" applyNumberFormat="1" applyFont="1" applyFill="1" applyBorder="1" applyAlignment="1">
      <alignment vertical="center"/>
    </xf>
    <xf numFmtId="0" fontId="49" fillId="34" borderId="12" xfId="0" applyFont="1" applyFill="1" applyBorder="1" applyAlignment="1">
      <alignment vertical="center"/>
    </xf>
    <xf numFmtId="165" fontId="49" fillId="34" borderId="11" xfId="0" applyNumberFormat="1" applyFont="1" applyFill="1" applyBorder="1" applyAlignment="1">
      <alignment vertical="center"/>
    </xf>
    <xf numFmtId="164" fontId="30" fillId="33" borderId="0" xfId="0" applyNumberFormat="1" applyFont="1" applyFill="1" applyAlignment="1">
      <alignment vertical="center"/>
    </xf>
    <xf numFmtId="164" fontId="26" fillId="0" borderId="28" xfId="0" applyNumberFormat="1" applyFont="1" applyBorder="1" applyAlignment="1">
      <alignment vertical="center"/>
    </xf>
    <xf numFmtId="164" fontId="26" fillId="0" borderId="29" xfId="0" applyNumberFormat="1" applyFont="1" applyBorder="1" applyAlignment="1">
      <alignment vertical="center"/>
    </xf>
    <xf numFmtId="0" fontId="30" fillId="0" borderId="13" xfId="0" applyFont="1" applyBorder="1" applyAlignment="1">
      <alignment vertical="center"/>
    </xf>
    <xf numFmtId="0" fontId="49" fillId="34" borderId="10" xfId="0" applyFont="1" applyFill="1" applyBorder="1" applyAlignment="1">
      <alignment vertical="center"/>
    </xf>
    <xf numFmtId="0" fontId="30" fillId="0" borderId="31" xfId="0" applyFont="1" applyBorder="1" applyAlignment="1">
      <alignment vertical="center"/>
    </xf>
    <xf numFmtId="165" fontId="30" fillId="0" borderId="32" xfId="0" applyNumberFormat="1" applyFont="1" applyBorder="1" applyAlignment="1">
      <alignment vertical="center"/>
    </xf>
    <xf numFmtId="0" fontId="30" fillId="0" borderId="33" xfId="0" applyFont="1" applyBorder="1" applyAlignment="1">
      <alignment vertical="center"/>
    </xf>
    <xf numFmtId="0" fontId="30" fillId="0" borderId="34" xfId="0" applyFont="1" applyBorder="1" applyAlignment="1">
      <alignment vertical="center"/>
    </xf>
    <xf numFmtId="165" fontId="30" fillId="0" borderId="35" xfId="0" applyNumberFormat="1" applyFont="1" applyBorder="1" applyAlignment="1">
      <alignment vertical="center"/>
    </xf>
    <xf numFmtId="164" fontId="26" fillId="0" borderId="37" xfId="0" applyNumberFormat="1" applyFont="1" applyBorder="1" applyAlignment="1">
      <alignment vertical="center"/>
    </xf>
    <xf numFmtId="0" fontId="25" fillId="0" borderId="0" xfId="0" applyFont="1" applyAlignment="1">
      <alignment vertical="center"/>
    </xf>
    <xf numFmtId="3" fontId="30" fillId="0" borderId="32" xfId="0" applyNumberFormat="1" applyFont="1" applyBorder="1" applyAlignment="1">
      <alignment vertical="center"/>
    </xf>
    <xf numFmtId="3" fontId="30" fillId="0" borderId="35" xfId="0" applyNumberFormat="1" applyFont="1" applyBorder="1" applyAlignment="1">
      <alignment vertical="center"/>
    </xf>
    <xf numFmtId="164" fontId="26" fillId="0" borderId="0" xfId="0" applyNumberFormat="1" applyFont="1" applyAlignment="1">
      <alignment vertical="center"/>
    </xf>
    <xf numFmtId="0" fontId="30" fillId="0" borderId="26" xfId="0" applyFont="1" applyBorder="1" applyAlignment="1">
      <alignment vertical="center"/>
    </xf>
    <xf numFmtId="0" fontId="30" fillId="0" borderId="27" xfId="0" applyFont="1" applyBorder="1" applyAlignment="1">
      <alignment vertical="center"/>
    </xf>
    <xf numFmtId="0" fontId="30" fillId="0" borderId="36" xfId="0" applyFont="1" applyBorder="1" applyAlignment="1">
      <alignment vertical="center"/>
    </xf>
    <xf numFmtId="3" fontId="30" fillId="0" borderId="28" xfId="0" applyNumberFormat="1" applyFont="1" applyBorder="1" applyAlignment="1">
      <alignment vertical="center"/>
    </xf>
    <xf numFmtId="3" fontId="30" fillId="0" borderId="29" xfId="0" applyNumberFormat="1" applyFont="1" applyBorder="1" applyAlignment="1">
      <alignment vertical="center"/>
    </xf>
    <xf numFmtId="3" fontId="30" fillId="0" borderId="37" xfId="0" applyNumberFormat="1" applyFont="1" applyBorder="1" applyAlignment="1">
      <alignment vertical="center"/>
    </xf>
    <xf numFmtId="164" fontId="26" fillId="0" borderId="32" xfId="0" applyNumberFormat="1" applyFont="1" applyBorder="1" applyAlignment="1">
      <alignment vertical="center"/>
    </xf>
    <xf numFmtId="164" fontId="26" fillId="0" borderId="35" xfId="0" applyNumberFormat="1" applyFont="1" applyBorder="1" applyAlignment="1">
      <alignment vertical="center"/>
    </xf>
    <xf numFmtId="0" fontId="55" fillId="33" borderId="10" xfId="0" applyFont="1" applyFill="1" applyBorder="1" applyAlignment="1">
      <alignment vertical="center"/>
    </xf>
    <xf numFmtId="0" fontId="55" fillId="33" borderId="10" xfId="0" applyFont="1" applyFill="1" applyBorder="1" applyAlignment="1">
      <alignment vertical="center" wrapText="1"/>
    </xf>
    <xf numFmtId="0" fontId="25" fillId="33" borderId="0" xfId="0" applyFont="1" applyFill="1" applyAlignment="1">
      <alignment horizontal="center" vertical="center"/>
    </xf>
    <xf numFmtId="0" fontId="49" fillId="34" borderId="0" xfId="0" applyFont="1" applyFill="1" applyAlignment="1">
      <alignment vertical="center"/>
    </xf>
    <xf numFmtId="0" fontId="30" fillId="0" borderId="35" xfId="0" applyFont="1" applyBorder="1" applyAlignment="1">
      <alignment vertical="center"/>
    </xf>
    <xf numFmtId="0" fontId="48" fillId="33" borderId="11" xfId="0" applyFont="1" applyFill="1" applyBorder="1" applyAlignment="1">
      <alignment horizontal="center" vertical="center"/>
    </xf>
    <xf numFmtId="0" fontId="48" fillId="33" borderId="12" xfId="0" applyFont="1" applyFill="1" applyBorder="1" applyAlignment="1">
      <alignment horizontal="center" vertical="center"/>
    </xf>
    <xf numFmtId="0" fontId="48" fillId="33" borderId="13" xfId="0" applyFont="1" applyFill="1" applyBorder="1" applyAlignment="1">
      <alignment horizontal="center" vertical="center"/>
    </xf>
    <xf numFmtId="0" fontId="25" fillId="33" borderId="15" xfId="0" applyFont="1" applyFill="1" applyBorder="1" applyAlignment="1">
      <alignment horizontal="center" vertical="center"/>
    </xf>
    <xf numFmtId="0" fontId="25" fillId="33" borderId="16" xfId="0" applyFont="1" applyFill="1" applyBorder="1" applyAlignment="1">
      <alignment horizontal="center" vertical="center"/>
    </xf>
    <xf numFmtId="0" fontId="25" fillId="33" borderId="17" xfId="0" applyFont="1" applyFill="1" applyBorder="1" applyAlignment="1">
      <alignment horizontal="center" vertical="center"/>
    </xf>
    <xf numFmtId="0" fontId="25" fillId="0" borderId="12" xfId="0" applyFont="1" applyBorder="1" applyAlignment="1">
      <alignment horizontal="center" vertical="center"/>
    </xf>
    <xf numFmtId="0" fontId="25" fillId="0" borderId="14" xfId="0" applyFont="1" applyBorder="1" applyAlignment="1">
      <alignment horizontal="center" vertical="center"/>
    </xf>
    <xf numFmtId="0" fontId="25" fillId="0" borderId="17" xfId="0" applyFont="1" applyBorder="1" applyAlignment="1">
      <alignment horizontal="center" vertical="center"/>
    </xf>
    <xf numFmtId="3" fontId="25" fillId="0" borderId="10" xfId="0" applyNumberFormat="1" applyFont="1" applyBorder="1" applyAlignment="1">
      <alignment horizontal="right" vertical="center"/>
    </xf>
    <xf numFmtId="3" fontId="25" fillId="0" borderId="13" xfId="0" applyNumberFormat="1" applyFont="1" applyBorder="1" applyAlignment="1">
      <alignment horizontal="right" vertical="center"/>
    </xf>
    <xf numFmtId="3" fontId="25" fillId="0" borderId="15" xfId="0" applyNumberFormat="1" applyFont="1" applyBorder="1" applyAlignment="1">
      <alignment horizontal="right" vertical="center"/>
    </xf>
    <xf numFmtId="166" fontId="30" fillId="0" borderId="28" xfId="0" applyNumberFormat="1" applyFont="1" applyBorder="1" applyAlignment="1">
      <alignment vertical="center"/>
    </xf>
    <xf numFmtId="166" fontId="30" fillId="0" borderId="29" xfId="0" applyNumberFormat="1" applyFont="1" applyBorder="1" applyAlignment="1">
      <alignment vertical="center"/>
    </xf>
    <xf numFmtId="166" fontId="30" fillId="0" borderId="37" xfId="0" applyNumberFormat="1" applyFont="1" applyBorder="1" applyAlignment="1">
      <alignment vertical="center"/>
    </xf>
    <xf numFmtId="0" fontId="24" fillId="0" borderId="0" xfId="0" applyFont="1" applyAlignment="1">
      <alignment vertical="center"/>
    </xf>
    <xf numFmtId="3" fontId="23" fillId="0" borderId="0" xfId="0" applyNumberFormat="1" applyFont="1" applyAlignment="1">
      <alignment horizontal="right" vertical="center"/>
    </xf>
    <xf numFmtId="3" fontId="23" fillId="0" borderId="0" xfId="0" applyNumberFormat="1" applyFont="1" applyAlignment="1">
      <alignment vertical="center"/>
    </xf>
    <xf numFmtId="0" fontId="23" fillId="0" borderId="0" xfId="0" applyFont="1"/>
    <xf numFmtId="3" fontId="30" fillId="0" borderId="0" xfId="0" applyNumberFormat="1" applyFont="1"/>
    <xf numFmtId="0" fontId="23" fillId="0" borderId="22" xfId="0" applyFont="1" applyBorder="1" applyAlignment="1">
      <alignment vertical="center"/>
    </xf>
    <xf numFmtId="3" fontId="30" fillId="0" borderId="13" xfId="0" applyNumberFormat="1" applyFont="1" applyBorder="1" applyAlignment="1">
      <alignment vertical="center"/>
    </xf>
    <xf numFmtId="3" fontId="30" fillId="0" borderId="15" xfId="0" applyNumberFormat="1" applyFont="1" applyBorder="1" applyAlignment="1">
      <alignment vertical="center"/>
    </xf>
    <xf numFmtId="0" fontId="23" fillId="0" borderId="0" xfId="0" applyFont="1" applyAlignment="1">
      <alignment vertical="center"/>
    </xf>
    <xf numFmtId="164" fontId="30" fillId="0" borderId="0" xfId="0" applyNumberFormat="1" applyFont="1" applyAlignment="1">
      <alignment vertical="center"/>
    </xf>
    <xf numFmtId="0" fontId="22" fillId="0" borderId="0" xfId="0" applyFont="1"/>
    <xf numFmtId="0" fontId="22" fillId="0" borderId="23" xfId="0" applyFont="1" applyBorder="1" applyAlignment="1">
      <alignment vertical="center"/>
    </xf>
    <xf numFmtId="0" fontId="21" fillId="0" borderId="0" xfId="0" applyFont="1"/>
    <xf numFmtId="0" fontId="20" fillId="0" borderId="0" xfId="0" applyFont="1" applyAlignment="1">
      <alignment vertical="center"/>
    </xf>
    <xf numFmtId="0" fontId="20" fillId="0" borderId="0" xfId="0" applyFont="1" applyAlignment="1">
      <alignment vertical="top"/>
    </xf>
    <xf numFmtId="0" fontId="49" fillId="0" borderId="0" xfId="0" applyFont="1" applyAlignment="1">
      <alignment vertical="top"/>
    </xf>
    <xf numFmtId="0" fontId="20" fillId="0" borderId="0" xfId="0" applyFont="1"/>
    <xf numFmtId="0" fontId="19" fillId="0" borderId="0" xfId="0" applyFont="1"/>
    <xf numFmtId="0" fontId="19" fillId="0" borderId="0" xfId="0" applyFont="1" applyAlignment="1">
      <alignment vertical="top"/>
    </xf>
    <xf numFmtId="165" fontId="30" fillId="0" borderId="0" xfId="0" applyNumberFormat="1" applyFont="1"/>
    <xf numFmtId="0" fontId="18" fillId="0" borderId="0" xfId="0" applyFont="1"/>
    <xf numFmtId="0" fontId="17" fillId="0" borderId="0" xfId="0" applyFont="1"/>
    <xf numFmtId="0" fontId="14" fillId="0" borderId="0" xfId="0" applyFont="1" applyAlignment="1">
      <alignment vertical="top"/>
    </xf>
    <xf numFmtId="0" fontId="13" fillId="0" borderId="0" xfId="0" applyFont="1"/>
    <xf numFmtId="0" fontId="11" fillId="0" borderId="0" xfId="0" applyFont="1"/>
    <xf numFmtId="0" fontId="49" fillId="34" borderId="38" xfId="0" applyFont="1" applyFill="1" applyBorder="1" applyAlignment="1">
      <alignment vertical="center"/>
    </xf>
    <xf numFmtId="165" fontId="49" fillId="34" borderId="40" xfId="0" applyNumberFormat="1" applyFont="1" applyFill="1" applyBorder="1" applyAlignment="1">
      <alignment vertical="center"/>
    </xf>
    <xf numFmtId="0" fontId="49" fillId="34" borderId="40" xfId="0" applyFont="1" applyFill="1" applyBorder="1" applyAlignment="1">
      <alignment vertical="center"/>
    </xf>
    <xf numFmtId="165" fontId="49" fillId="34" borderId="39" xfId="0" applyNumberFormat="1" applyFont="1" applyFill="1" applyBorder="1" applyAlignment="1">
      <alignment vertical="center"/>
    </xf>
    <xf numFmtId="0" fontId="10" fillId="0" borderId="30" xfId="0" applyFont="1" applyBorder="1" applyAlignment="1">
      <alignment vertical="center"/>
    </xf>
    <xf numFmtId="0" fontId="10" fillId="0" borderId="41" xfId="0" applyFont="1" applyBorder="1" applyAlignment="1">
      <alignment vertical="center"/>
    </xf>
    <xf numFmtId="0" fontId="10" fillId="0" borderId="42" xfId="0" applyFont="1" applyBorder="1" applyAlignment="1">
      <alignment vertical="center"/>
    </xf>
    <xf numFmtId="164" fontId="25" fillId="0" borderId="28" xfId="0" applyNumberFormat="1" applyFont="1" applyBorder="1" applyAlignment="1">
      <alignment horizontal="right" vertical="center"/>
    </xf>
    <xf numFmtId="164" fontId="25" fillId="0" borderId="29" xfId="0" applyNumberFormat="1" applyFont="1" applyBorder="1" applyAlignment="1">
      <alignment horizontal="right" vertical="center"/>
    </xf>
    <xf numFmtId="164" fontId="25" fillId="0" borderId="37" xfId="0" applyNumberFormat="1" applyFont="1" applyBorder="1" applyAlignment="1">
      <alignment horizontal="right" vertical="center"/>
    </xf>
    <xf numFmtId="3" fontId="30" fillId="0" borderId="27" xfId="0" applyNumberFormat="1" applyFont="1" applyBorder="1" applyAlignment="1">
      <alignment vertical="center"/>
    </xf>
    <xf numFmtId="3" fontId="25" fillId="0" borderId="41" xfId="0" applyNumberFormat="1" applyFont="1" applyBorder="1" applyAlignment="1">
      <alignment vertical="center"/>
    </xf>
    <xf numFmtId="3" fontId="30" fillId="0" borderId="26" xfId="0" applyNumberFormat="1" applyFont="1" applyBorder="1" applyAlignment="1">
      <alignment vertical="center"/>
    </xf>
    <xf numFmtId="3" fontId="30" fillId="0" borderId="36" xfId="0" applyNumberFormat="1" applyFont="1" applyBorder="1" applyAlignment="1">
      <alignment vertical="center"/>
    </xf>
    <xf numFmtId="3" fontId="30" fillId="0" borderId="41" xfId="0" applyNumberFormat="1" applyFont="1" applyBorder="1" applyAlignment="1">
      <alignment vertical="center"/>
    </xf>
    <xf numFmtId="0" fontId="9" fillId="0" borderId="23" xfId="0" applyFont="1" applyBorder="1" applyAlignment="1">
      <alignment vertical="center"/>
    </xf>
    <xf numFmtId="3" fontId="25" fillId="0" borderId="29" xfId="0" applyNumberFormat="1" applyFont="1" applyBorder="1" applyAlignment="1">
      <alignment vertical="center"/>
    </xf>
    <xf numFmtId="9" fontId="30" fillId="0" borderId="0" xfId="42" applyFont="1" applyBorder="1" applyAlignment="1">
      <alignment vertical="center"/>
    </xf>
    <xf numFmtId="9" fontId="48" fillId="33" borderId="14" xfId="42" applyFont="1" applyFill="1" applyBorder="1" applyAlignment="1">
      <alignment horizontal="center" vertical="center"/>
    </xf>
    <xf numFmtId="9" fontId="48" fillId="33" borderId="0" xfId="42" applyFont="1" applyFill="1" applyBorder="1" applyAlignment="1">
      <alignment horizontal="center" vertical="center"/>
    </xf>
    <xf numFmtId="9" fontId="30" fillId="0" borderId="0" xfId="42" applyFont="1"/>
    <xf numFmtId="167" fontId="26" fillId="0" borderId="0" xfId="0" applyNumberFormat="1" applyFont="1" applyAlignment="1">
      <alignment vertical="center"/>
    </xf>
    <xf numFmtId="164" fontId="26" fillId="0" borderId="0" xfId="42" applyNumberFormat="1" applyFont="1" applyBorder="1" applyAlignment="1">
      <alignment vertical="center"/>
    </xf>
    <xf numFmtId="167" fontId="30" fillId="0" borderId="0" xfId="0" applyNumberFormat="1" applyFont="1" applyAlignment="1">
      <alignment vertical="center"/>
    </xf>
    <xf numFmtId="1" fontId="30" fillId="0" borderId="0" xfId="0" applyNumberFormat="1" applyFont="1" applyAlignment="1">
      <alignment vertical="center"/>
    </xf>
    <xf numFmtId="0" fontId="46" fillId="0" borderId="0" xfId="0" applyFont="1"/>
    <xf numFmtId="3" fontId="7" fillId="0" borderId="28" xfId="0" applyNumberFormat="1" applyFont="1" applyBorder="1"/>
    <xf numFmtId="3" fontId="7" fillId="0" borderId="29" xfId="0" applyNumberFormat="1" applyFont="1" applyBorder="1"/>
    <xf numFmtId="3" fontId="7" fillId="0" borderId="37" xfId="0" applyNumberFormat="1" applyFont="1" applyBorder="1"/>
    <xf numFmtId="3" fontId="7" fillId="0" borderId="11" xfId="0" applyNumberFormat="1" applyFont="1" applyBorder="1" applyAlignment="1">
      <alignment horizontal="right" vertical="center"/>
    </xf>
    <xf numFmtId="3" fontId="7" fillId="0" borderId="0" xfId="0" applyNumberFormat="1" applyFont="1" applyAlignment="1">
      <alignment horizontal="right" vertical="center"/>
    </xf>
    <xf numFmtId="3" fontId="7" fillId="0" borderId="16" xfId="0" applyNumberFormat="1" applyFont="1" applyBorder="1" applyAlignment="1">
      <alignment horizontal="right" vertical="center"/>
    </xf>
    <xf numFmtId="0" fontId="7" fillId="0" borderId="0" xfId="0" applyFont="1"/>
    <xf numFmtId="0" fontId="7" fillId="0" borderId="0" xfId="0" applyFont="1" applyAlignment="1">
      <alignment vertical="center"/>
    </xf>
    <xf numFmtId="0" fontId="7" fillId="33" borderId="15" xfId="0" applyFont="1" applyFill="1" applyBorder="1" applyAlignment="1">
      <alignment vertical="center"/>
    </xf>
    <xf numFmtId="0" fontId="7" fillId="33" borderId="17" xfId="0" applyFont="1" applyFill="1" applyBorder="1" applyAlignment="1">
      <alignment vertical="center"/>
    </xf>
    <xf numFmtId="164" fontId="26" fillId="0" borderId="0" xfId="42" applyNumberFormat="1" applyFont="1" applyFill="1" applyBorder="1" applyAlignment="1">
      <alignment vertical="center"/>
    </xf>
    <xf numFmtId="164" fontId="30" fillId="0" borderId="0" xfId="42" applyNumberFormat="1" applyFont="1" applyFill="1" applyAlignment="1">
      <alignment vertical="center"/>
    </xf>
    <xf numFmtId="165" fontId="49" fillId="34" borderId="44" xfId="0" applyNumberFormat="1" applyFont="1" applyFill="1" applyBorder="1" applyAlignment="1">
      <alignment vertical="center"/>
    </xf>
    <xf numFmtId="164" fontId="30" fillId="0" borderId="35" xfId="42" applyNumberFormat="1" applyFont="1" applyFill="1" applyBorder="1" applyAlignment="1">
      <alignment vertical="center"/>
    </xf>
    <xf numFmtId="0" fontId="49" fillId="34" borderId="48" xfId="0" applyFont="1" applyFill="1" applyBorder="1" applyAlignment="1">
      <alignment vertical="center"/>
    </xf>
    <xf numFmtId="0" fontId="30" fillId="0" borderId="46" xfId="0" applyFont="1" applyBorder="1" applyAlignment="1">
      <alignment vertical="center"/>
    </xf>
    <xf numFmtId="0" fontId="30" fillId="0" borderId="47" xfId="0" applyFont="1" applyBorder="1" applyAlignment="1">
      <alignment vertical="center"/>
    </xf>
    <xf numFmtId="0" fontId="30" fillId="0" borderId="49" xfId="0" applyFont="1" applyBorder="1" applyAlignment="1">
      <alignment vertical="center"/>
    </xf>
    <xf numFmtId="164" fontId="30" fillId="0" borderId="0" xfId="42" applyNumberFormat="1" applyFont="1" applyBorder="1" applyAlignment="1">
      <alignment vertical="center"/>
    </xf>
    <xf numFmtId="164" fontId="8" fillId="0" borderId="0" xfId="42" applyNumberFormat="1" applyFont="1" applyBorder="1" applyAlignment="1">
      <alignment horizontal="right" vertical="center"/>
    </xf>
    <xf numFmtId="164" fontId="30" fillId="0" borderId="0" xfId="42" applyNumberFormat="1" applyFont="1" applyFill="1" applyBorder="1" applyAlignment="1">
      <alignment vertical="center"/>
    </xf>
    <xf numFmtId="164" fontId="8" fillId="0" borderId="0" xfId="42" applyNumberFormat="1" applyFont="1" applyFill="1" applyBorder="1" applyAlignment="1">
      <alignment horizontal="right" vertical="center"/>
    </xf>
    <xf numFmtId="3" fontId="30" fillId="0" borderId="10" xfId="0" applyNumberFormat="1" applyFont="1" applyBorder="1" applyAlignment="1">
      <alignment vertical="center"/>
    </xf>
    <xf numFmtId="0" fontId="48" fillId="33" borderId="41" xfId="0" applyFont="1" applyFill="1" applyBorder="1" applyAlignment="1">
      <alignment horizontal="center" vertical="center"/>
    </xf>
    <xf numFmtId="0" fontId="49" fillId="34" borderId="45" xfId="0" applyFont="1" applyFill="1" applyBorder="1" applyAlignment="1">
      <alignment vertical="center"/>
    </xf>
    <xf numFmtId="0" fontId="30" fillId="0" borderId="10" xfId="0" applyFont="1" applyBorder="1" applyAlignment="1">
      <alignment vertical="center"/>
    </xf>
    <xf numFmtId="0" fontId="25" fillId="0" borderId="10" xfId="0" applyFont="1" applyBorder="1" applyAlignment="1">
      <alignment vertical="center"/>
    </xf>
    <xf numFmtId="0" fontId="25" fillId="0" borderId="13" xfId="0" applyFont="1" applyBorder="1" applyAlignment="1">
      <alignment vertical="center"/>
    </xf>
    <xf numFmtId="0" fontId="13" fillId="0" borderId="10" xfId="0" applyFont="1" applyBorder="1" applyAlignment="1">
      <alignment vertical="center"/>
    </xf>
    <xf numFmtId="0" fontId="13" fillId="0" borderId="13" xfId="0" applyFont="1" applyBorder="1" applyAlignment="1">
      <alignment vertical="center"/>
    </xf>
    <xf numFmtId="0" fontId="13" fillId="0" borderId="52" xfId="0" applyFont="1" applyBorder="1" applyAlignment="1">
      <alignment vertical="center"/>
    </xf>
    <xf numFmtId="0" fontId="48" fillId="33" borderId="53" xfId="0" applyFont="1" applyFill="1" applyBorder="1"/>
    <xf numFmtId="0" fontId="48" fillId="33" borderId="27" xfId="0" applyFont="1" applyFill="1" applyBorder="1" applyAlignment="1">
      <alignment horizontal="center" vertical="center"/>
    </xf>
    <xf numFmtId="0" fontId="49" fillId="34" borderId="54" xfId="0" applyFont="1" applyFill="1" applyBorder="1" applyAlignment="1">
      <alignment vertical="center"/>
    </xf>
    <xf numFmtId="3" fontId="30" fillId="0" borderId="53" xfId="0" applyNumberFormat="1" applyFont="1" applyBorder="1" applyAlignment="1">
      <alignment vertical="center"/>
    </xf>
    <xf numFmtId="3" fontId="30" fillId="0" borderId="55" xfId="0" applyNumberFormat="1" applyFont="1" applyBorder="1" applyAlignment="1">
      <alignment vertical="center"/>
    </xf>
    <xf numFmtId="3" fontId="49" fillId="34" borderId="54" xfId="0" applyNumberFormat="1" applyFont="1" applyFill="1" applyBorder="1" applyAlignment="1">
      <alignment vertical="center"/>
    </xf>
    <xf numFmtId="0" fontId="30" fillId="0" borderId="55" xfId="0" applyFont="1" applyBorder="1" applyAlignment="1">
      <alignment vertical="center"/>
    </xf>
    <xf numFmtId="165" fontId="30" fillId="0" borderId="53" xfId="0" applyNumberFormat="1" applyFont="1" applyBorder="1" applyAlignment="1">
      <alignment vertical="center"/>
    </xf>
    <xf numFmtId="3" fontId="49" fillId="34" borderId="40" xfId="0" applyNumberFormat="1" applyFont="1" applyFill="1" applyBorder="1" applyAlignment="1">
      <alignment horizontal="right" vertical="center"/>
    </xf>
    <xf numFmtId="0" fontId="30" fillId="0" borderId="46" xfId="0" applyFont="1" applyBorder="1" applyAlignment="1">
      <alignment horizontal="left" vertical="center"/>
    </xf>
    <xf numFmtId="0" fontId="30" fillId="0" borderId="47" xfId="0" applyFont="1" applyBorder="1" applyAlignment="1">
      <alignment horizontal="left" vertical="center"/>
    </xf>
    <xf numFmtId="0" fontId="49" fillId="34" borderId="48" xfId="0" applyFont="1" applyFill="1" applyBorder="1" applyAlignment="1">
      <alignment horizontal="left" vertical="center"/>
    </xf>
    <xf numFmtId="0" fontId="26" fillId="0" borderId="46" xfId="0" applyFont="1" applyBorder="1" applyAlignment="1">
      <alignment horizontal="left" vertical="center"/>
    </xf>
    <xf numFmtId="0" fontId="26" fillId="0" borderId="49" xfId="0" applyFont="1" applyBorder="1" applyAlignment="1">
      <alignment horizontal="left" vertical="center"/>
    </xf>
    <xf numFmtId="0" fontId="15" fillId="0" borderId="46" xfId="0" applyFont="1" applyBorder="1" applyAlignment="1">
      <alignment horizontal="left" vertical="center"/>
    </xf>
    <xf numFmtId="0" fontId="20" fillId="0" borderId="49" xfId="0" applyFont="1" applyBorder="1" applyAlignment="1">
      <alignment horizontal="left" vertical="center"/>
    </xf>
    <xf numFmtId="0" fontId="23" fillId="0" borderId="41" xfId="0" applyFont="1" applyBorder="1" applyAlignment="1">
      <alignment horizontal="left" vertical="center"/>
    </xf>
    <xf numFmtId="0" fontId="16" fillId="0" borderId="41" xfId="0" applyFont="1" applyBorder="1" applyAlignment="1">
      <alignment horizontal="left" vertical="center"/>
    </xf>
    <xf numFmtId="0" fontId="11" fillId="0" borderId="41" xfId="0" applyFont="1" applyBorder="1" applyAlignment="1">
      <alignment horizontal="left" vertical="center"/>
    </xf>
    <xf numFmtId="0" fontId="30" fillId="33" borderId="47" xfId="0" applyFont="1" applyFill="1" applyBorder="1" applyAlignment="1">
      <alignment horizontal="left" vertical="center"/>
    </xf>
    <xf numFmtId="3" fontId="30" fillId="0" borderId="11" xfId="0" applyNumberFormat="1" applyFont="1" applyBorder="1" applyAlignment="1">
      <alignment horizontal="right" vertical="center"/>
    </xf>
    <xf numFmtId="3" fontId="30" fillId="0" borderId="16" xfId="0" applyNumberFormat="1" applyFont="1" applyBorder="1" applyAlignment="1">
      <alignment horizontal="right" vertical="center"/>
    </xf>
    <xf numFmtId="3" fontId="30" fillId="0" borderId="0" xfId="0" applyNumberFormat="1" applyFont="1" applyAlignment="1">
      <alignment horizontal="right" vertical="center"/>
    </xf>
    <xf numFmtId="3" fontId="30" fillId="0" borderId="35" xfId="0" applyNumberFormat="1" applyFont="1" applyBorder="1" applyAlignment="1">
      <alignment horizontal="right" vertical="center"/>
    </xf>
    <xf numFmtId="0" fontId="48" fillId="33" borderId="50" xfId="0" applyFont="1" applyFill="1" applyBorder="1" applyAlignment="1">
      <alignment vertical="center"/>
    </xf>
    <xf numFmtId="0" fontId="49" fillId="34" borderId="39" xfId="0" applyFont="1" applyFill="1" applyBorder="1" applyAlignment="1">
      <alignment vertical="center"/>
    </xf>
    <xf numFmtId="165" fontId="30" fillId="0" borderId="41" xfId="0" applyNumberFormat="1" applyFont="1" applyBorder="1" applyAlignment="1">
      <alignment vertical="center"/>
    </xf>
    <xf numFmtId="165" fontId="49" fillId="34" borderId="45" xfId="0" applyNumberFormat="1" applyFont="1" applyFill="1" applyBorder="1" applyAlignment="1">
      <alignment vertical="center"/>
    </xf>
    <xf numFmtId="0" fontId="30" fillId="0" borderId="41" xfId="0" applyFont="1" applyBorder="1" applyAlignment="1">
      <alignment vertical="center"/>
    </xf>
    <xf numFmtId="0" fontId="6" fillId="0" borderId="0" xfId="0" applyFont="1" applyAlignment="1">
      <alignment vertical="top" wrapText="1"/>
    </xf>
    <xf numFmtId="164" fontId="26" fillId="0" borderId="36" xfId="0" applyNumberFormat="1" applyFont="1" applyBorder="1" applyAlignment="1">
      <alignment vertical="center"/>
    </xf>
    <xf numFmtId="3" fontId="25" fillId="0" borderId="37" xfId="0" applyNumberFormat="1" applyFont="1" applyBorder="1" applyAlignment="1">
      <alignment vertical="center"/>
    </xf>
    <xf numFmtId="0" fontId="6" fillId="0" borderId="46" xfId="0" applyFont="1" applyBorder="1" applyAlignment="1">
      <alignment vertical="center"/>
    </xf>
    <xf numFmtId="0" fontId="6" fillId="0" borderId="49" xfId="0" applyFont="1" applyBorder="1" applyAlignment="1">
      <alignment vertical="center"/>
    </xf>
    <xf numFmtId="0" fontId="5" fillId="0" borderId="23" xfId="0" applyFont="1" applyBorder="1" applyAlignment="1">
      <alignment vertical="center"/>
    </xf>
    <xf numFmtId="3" fontId="5" fillId="0" borderId="24" xfId="0" applyNumberFormat="1" applyFont="1" applyBorder="1" applyAlignment="1">
      <alignment vertical="center"/>
    </xf>
    <xf numFmtId="3" fontId="5" fillId="0" borderId="0" xfId="0" applyNumberFormat="1" applyFont="1" applyAlignment="1">
      <alignment vertical="center"/>
    </xf>
    <xf numFmtId="3" fontId="12" fillId="0" borderId="27" xfId="0" applyNumberFormat="1" applyFont="1" applyBorder="1" applyAlignment="1">
      <alignment vertical="center"/>
    </xf>
    <xf numFmtId="3" fontId="12" fillId="0" borderId="0" xfId="0" applyNumberFormat="1" applyFont="1" applyAlignment="1">
      <alignment vertical="center"/>
    </xf>
    <xf numFmtId="0" fontId="30" fillId="0" borderId="53" xfId="0" applyFont="1" applyBorder="1" applyAlignment="1">
      <alignment horizontal="right"/>
    </xf>
    <xf numFmtId="0" fontId="30" fillId="0" borderId="0" xfId="0" applyFont="1" applyAlignment="1">
      <alignment horizontal="right"/>
    </xf>
    <xf numFmtId="164" fontId="30" fillId="0" borderId="0" xfId="42" applyNumberFormat="1" applyFont="1" applyBorder="1" applyAlignment="1"/>
    <xf numFmtId="0" fontId="30" fillId="0" borderId="27" xfId="0" applyFont="1" applyBorder="1" applyAlignment="1">
      <alignment horizontal="right"/>
    </xf>
    <xf numFmtId="3" fontId="30" fillId="0" borderId="53" xfId="0" applyNumberFormat="1" applyFont="1" applyBorder="1"/>
    <xf numFmtId="3" fontId="30" fillId="0" borderId="11" xfId="0" applyNumberFormat="1" applyFont="1" applyBorder="1"/>
    <xf numFmtId="3" fontId="30" fillId="0" borderId="27" xfId="0" applyNumberFormat="1" applyFont="1" applyBorder="1"/>
    <xf numFmtId="3" fontId="30" fillId="0" borderId="36" xfId="0" applyNumberFormat="1" applyFont="1" applyBorder="1"/>
    <xf numFmtId="164" fontId="30" fillId="0" borderId="35" xfId="42" applyNumberFormat="1" applyFont="1" applyBorder="1" applyAlignment="1"/>
    <xf numFmtId="3" fontId="30" fillId="0" borderId="35" xfId="0" applyNumberFormat="1" applyFont="1" applyBorder="1"/>
    <xf numFmtId="0" fontId="4" fillId="0" borderId="13" xfId="0" applyFont="1" applyBorder="1" applyAlignment="1">
      <alignment vertical="center"/>
    </xf>
    <xf numFmtId="3" fontId="30" fillId="0" borderId="42" xfId="0" applyNumberFormat="1" applyFont="1" applyBorder="1" applyAlignment="1">
      <alignment vertical="center"/>
    </xf>
    <xf numFmtId="3" fontId="0" fillId="0" borderId="0" xfId="0" applyNumberFormat="1"/>
    <xf numFmtId="3" fontId="30" fillId="0" borderId="26" xfId="0" applyNumberFormat="1" applyFont="1" applyBorder="1" applyAlignment="1">
      <alignment horizontal="right" vertical="center"/>
    </xf>
    <xf numFmtId="3" fontId="30" fillId="0" borderId="32" xfId="0" applyNumberFormat="1" applyFont="1" applyBorder="1" applyAlignment="1">
      <alignment horizontal="right" vertical="center"/>
    </xf>
    <xf numFmtId="3" fontId="30" fillId="0" borderId="27" xfId="0" applyNumberFormat="1" applyFont="1" applyBorder="1" applyAlignment="1">
      <alignment horizontal="right" vertical="center"/>
    </xf>
    <xf numFmtId="3" fontId="7" fillId="0" borderId="0" xfId="0" applyNumberFormat="1" applyFont="1"/>
    <xf numFmtId="3" fontId="7" fillId="0" borderId="30" xfId="0" applyNumberFormat="1" applyFont="1" applyBorder="1"/>
    <xf numFmtId="3" fontId="7" fillId="0" borderId="41" xfId="0" applyNumberFormat="1" applyFont="1" applyBorder="1"/>
    <xf numFmtId="3" fontId="7" fillId="0" borderId="42" xfId="0" applyNumberFormat="1" applyFont="1" applyBorder="1"/>
    <xf numFmtId="164" fontId="3" fillId="0" borderId="0" xfId="42" applyNumberFormat="1" applyFont="1" applyBorder="1" applyAlignment="1">
      <alignment vertical="center"/>
    </xf>
    <xf numFmtId="16" fontId="30" fillId="0" borderId="0" xfId="0" applyNumberFormat="1" applyFont="1"/>
    <xf numFmtId="168" fontId="30" fillId="0" borderId="28" xfId="0" applyNumberFormat="1" applyFont="1" applyBorder="1" applyAlignment="1">
      <alignment vertical="center"/>
    </xf>
    <xf numFmtId="168" fontId="30" fillId="0" borderId="29" xfId="0" applyNumberFormat="1" applyFont="1" applyBorder="1" applyAlignment="1">
      <alignment vertical="center"/>
    </xf>
    <xf numFmtId="168" fontId="30" fillId="0" borderId="37" xfId="0" applyNumberFormat="1" applyFont="1" applyBorder="1" applyAlignment="1">
      <alignment vertical="center"/>
    </xf>
    <xf numFmtId="3" fontId="25" fillId="0" borderId="0" xfId="0" applyNumberFormat="1" applyFont="1" applyAlignment="1">
      <alignment vertical="center"/>
    </xf>
    <xf numFmtId="0" fontId="2" fillId="0" borderId="0" xfId="0" applyFont="1" applyAlignment="1">
      <alignment vertical="center"/>
    </xf>
    <xf numFmtId="0" fontId="2" fillId="0" borderId="49" xfId="0" applyFont="1" applyBorder="1" applyAlignment="1">
      <alignment vertical="center"/>
    </xf>
    <xf numFmtId="164" fontId="2" fillId="0" borderId="0" xfId="42" applyNumberFormat="1" applyFont="1" applyFill="1" applyBorder="1" applyAlignment="1">
      <alignment vertical="center"/>
    </xf>
    <xf numFmtId="164" fontId="30" fillId="0" borderId="28" xfId="0" applyNumberFormat="1" applyFont="1" applyBorder="1" applyAlignment="1">
      <alignment vertical="center"/>
    </xf>
    <xf numFmtId="164" fontId="30" fillId="0" borderId="29" xfId="0" applyNumberFormat="1" applyFont="1" applyBorder="1" applyAlignment="1">
      <alignment vertical="center"/>
    </xf>
    <xf numFmtId="164" fontId="30" fillId="0" borderId="37" xfId="0" applyNumberFormat="1" applyFont="1" applyBorder="1" applyAlignment="1">
      <alignment vertical="center"/>
    </xf>
    <xf numFmtId="164" fontId="2" fillId="0" borderId="32" xfId="0" applyNumberFormat="1" applyFont="1" applyBorder="1" applyAlignment="1">
      <alignment vertical="center"/>
    </xf>
    <xf numFmtId="164" fontId="2" fillId="0" borderId="28" xfId="0" applyNumberFormat="1" applyFont="1" applyBorder="1" applyAlignment="1">
      <alignment vertical="center"/>
    </xf>
    <xf numFmtId="0" fontId="2" fillId="0" borderId="21" xfId="0" applyFont="1" applyBorder="1" applyAlignment="1">
      <alignment vertical="center"/>
    </xf>
    <xf numFmtId="0" fontId="2" fillId="0" borderId="23" xfId="0" applyFont="1" applyBorder="1" applyAlignment="1">
      <alignment vertical="center"/>
    </xf>
    <xf numFmtId="164" fontId="2" fillId="0" borderId="0" xfId="0" applyNumberFormat="1" applyFont="1" applyAlignment="1">
      <alignment horizontal="right" vertical="center"/>
    </xf>
    <xf numFmtId="168" fontId="30" fillId="0" borderId="0" xfId="0" applyNumberFormat="1" applyFont="1" applyAlignment="1">
      <alignment vertical="center"/>
    </xf>
    <xf numFmtId="165" fontId="2" fillId="0" borderId="0" xfId="0" applyNumberFormat="1" applyFont="1" applyAlignment="1">
      <alignment vertical="center"/>
    </xf>
    <xf numFmtId="0" fontId="29" fillId="0" borderId="13" xfId="0" applyFont="1" applyBorder="1" applyAlignment="1">
      <alignment horizontal="left" vertical="center"/>
    </xf>
    <xf numFmtId="3" fontId="49" fillId="34" borderId="35" xfId="0" applyNumberFormat="1" applyFont="1" applyFill="1" applyBorder="1" applyAlignment="1">
      <alignment horizontal="right" vertical="center"/>
    </xf>
    <xf numFmtId="3" fontId="30" fillId="0" borderId="36" xfId="0" applyNumberFormat="1" applyFont="1" applyBorder="1" applyAlignment="1">
      <alignment horizontal="right" vertical="center"/>
    </xf>
    <xf numFmtId="0" fontId="2" fillId="0" borderId="0" xfId="0" applyFont="1"/>
    <xf numFmtId="0" fontId="0" fillId="0" borderId="51" xfId="0" applyBorder="1"/>
    <xf numFmtId="0" fontId="30" fillId="0" borderId="41" xfId="0" applyFont="1" applyBorder="1" applyAlignment="1">
      <alignment horizontal="left" vertical="center"/>
    </xf>
    <xf numFmtId="169" fontId="2" fillId="0" borderId="0" xfId="0" applyNumberFormat="1" applyFont="1"/>
    <xf numFmtId="169" fontId="2" fillId="0" borderId="41" xfId="0" applyNumberFormat="1" applyFont="1" applyBorder="1"/>
    <xf numFmtId="0" fontId="2" fillId="0" borderId="10" xfId="0" applyFont="1" applyBorder="1" applyAlignment="1">
      <alignment vertical="center"/>
    </xf>
    <xf numFmtId="0" fontId="2" fillId="0" borderId="13" xfId="0" applyFont="1" applyBorder="1" applyAlignment="1">
      <alignment vertical="center"/>
    </xf>
    <xf numFmtId="0" fontId="2" fillId="0" borderId="0" xfId="0" applyFont="1" applyAlignment="1">
      <alignment vertical="center" wrapText="1"/>
    </xf>
    <xf numFmtId="0" fontId="2" fillId="0" borderId="0" xfId="0" applyFont="1" applyAlignment="1">
      <alignment vertical="top"/>
    </xf>
    <xf numFmtId="0" fontId="57" fillId="0" borderId="0" xfId="0" applyFont="1"/>
    <xf numFmtId="3" fontId="2" fillId="0" borderId="37" xfId="0" applyNumberFormat="1" applyFont="1" applyBorder="1"/>
    <xf numFmtId="0" fontId="5" fillId="0" borderId="13" xfId="0" applyFont="1" applyBorder="1" applyAlignment="1">
      <alignment vertical="center"/>
    </xf>
    <xf numFmtId="3" fontId="57" fillId="0" borderId="0" xfId="0" applyNumberFormat="1" applyFont="1"/>
    <xf numFmtId="0" fontId="2" fillId="0" borderId="47" xfId="0" applyFont="1" applyBorder="1" applyAlignment="1">
      <alignment vertical="center"/>
    </xf>
    <xf numFmtId="0" fontId="30" fillId="34" borderId="11" xfId="0" applyFont="1" applyFill="1" applyBorder="1" applyAlignment="1">
      <alignment vertical="center"/>
    </xf>
    <xf numFmtId="0" fontId="2" fillId="0" borderId="30" xfId="0" applyFont="1" applyBorder="1" applyAlignment="1">
      <alignment vertical="center"/>
    </xf>
    <xf numFmtId="0" fontId="30" fillId="0" borderId="32" xfId="0" applyFont="1" applyBorder="1" applyAlignment="1">
      <alignment vertical="center"/>
    </xf>
    <xf numFmtId="165" fontId="30" fillId="33" borderId="0" xfId="0" applyNumberFormat="1" applyFont="1" applyFill="1" applyAlignment="1">
      <alignment vertical="center"/>
    </xf>
    <xf numFmtId="165" fontId="49" fillId="34" borderId="50" xfId="0" applyNumberFormat="1" applyFont="1" applyFill="1" applyBorder="1" applyAlignment="1">
      <alignment vertical="center"/>
    </xf>
    <xf numFmtId="3" fontId="2" fillId="0" borderId="29" xfId="0" applyNumberFormat="1" applyFont="1" applyBorder="1" applyAlignment="1">
      <alignment vertical="center"/>
    </xf>
    <xf numFmtId="165" fontId="49" fillId="34" borderId="56" xfId="0" applyNumberFormat="1" applyFont="1" applyFill="1" applyBorder="1" applyAlignment="1">
      <alignment vertical="center"/>
    </xf>
    <xf numFmtId="3" fontId="2" fillId="0" borderId="28" xfId="0" applyNumberFormat="1" applyFont="1" applyBorder="1" applyAlignment="1">
      <alignment vertical="center"/>
    </xf>
    <xf numFmtId="165" fontId="30" fillId="33" borderId="41" xfId="0" applyNumberFormat="1" applyFont="1" applyFill="1" applyBorder="1" applyAlignment="1">
      <alignment vertical="center"/>
    </xf>
    <xf numFmtId="164" fontId="2" fillId="0" borderId="28" xfId="0" applyNumberFormat="1" applyFont="1" applyBorder="1" applyAlignment="1">
      <alignment horizontal="right" vertical="center"/>
    </xf>
    <xf numFmtId="3" fontId="2" fillId="0" borderId="30" xfId="0" applyNumberFormat="1" applyFont="1" applyBorder="1"/>
    <xf numFmtId="164" fontId="2" fillId="0" borderId="29" xfId="0" applyNumberFormat="1" applyFont="1" applyBorder="1" applyAlignment="1">
      <alignment horizontal="right" vertical="center"/>
    </xf>
    <xf numFmtId="3" fontId="2" fillId="0" borderId="41" xfId="0" applyNumberFormat="1" applyFont="1" applyBorder="1"/>
    <xf numFmtId="164" fontId="2" fillId="0" borderId="37" xfId="0" applyNumberFormat="1" applyFont="1" applyBorder="1" applyAlignment="1">
      <alignment horizontal="right" vertical="center"/>
    </xf>
    <xf numFmtId="3" fontId="2" fillId="0" borderId="42" xfId="0" applyNumberFormat="1" applyFont="1" applyBorder="1"/>
    <xf numFmtId="3" fontId="2" fillId="0" borderId="28" xfId="0" applyNumberFormat="1" applyFont="1" applyBorder="1"/>
    <xf numFmtId="3" fontId="2" fillId="0" borderId="29" xfId="0" applyNumberFormat="1" applyFont="1" applyBorder="1"/>
    <xf numFmtId="0" fontId="2" fillId="33" borderId="0" xfId="0" applyFont="1" applyFill="1" applyAlignment="1">
      <alignment horizontal="center" vertical="center"/>
    </xf>
    <xf numFmtId="0" fontId="49" fillId="34" borderId="57" xfId="0" applyFont="1" applyFill="1" applyBorder="1" applyAlignment="1">
      <alignment vertical="center"/>
    </xf>
    <xf numFmtId="0" fontId="49" fillId="34" borderId="58" xfId="0" applyFont="1" applyFill="1" applyBorder="1" applyAlignment="1">
      <alignment vertical="center"/>
    </xf>
    <xf numFmtId="164" fontId="2" fillId="0" borderId="0" xfId="0" applyNumberFormat="1" applyFont="1"/>
    <xf numFmtId="3" fontId="2" fillId="0" borderId="0" xfId="0" applyNumberFormat="1" applyFont="1" applyAlignment="1">
      <alignment horizontal="right"/>
    </xf>
    <xf numFmtId="3" fontId="2" fillId="0" borderId="0" xfId="0" applyNumberFormat="1" applyFont="1"/>
    <xf numFmtId="0" fontId="60" fillId="0" borderId="0" xfId="0" applyFont="1"/>
    <xf numFmtId="0" fontId="55" fillId="36" borderId="0" xfId="0" applyFont="1" applyFill="1" applyAlignment="1">
      <alignment horizontal="left" vertical="top"/>
    </xf>
    <xf numFmtId="164" fontId="55" fillId="36" borderId="0" xfId="0" applyNumberFormat="1" applyFont="1" applyFill="1" applyAlignment="1">
      <alignment horizontal="center"/>
    </xf>
    <xf numFmtId="0" fontId="2" fillId="36" borderId="0" xfId="0" applyFont="1" applyFill="1"/>
    <xf numFmtId="0" fontId="59" fillId="36" borderId="0" xfId="0" applyFont="1" applyFill="1"/>
    <xf numFmtId="3" fontId="2" fillId="36" borderId="0" xfId="0" applyNumberFormat="1" applyFont="1" applyFill="1"/>
    <xf numFmtId="164" fontId="2" fillId="36" borderId="0" xfId="0" applyNumberFormat="1" applyFont="1" applyFill="1"/>
    <xf numFmtId="0" fontId="2" fillId="0" borderId="0" xfId="0" applyFont="1" applyAlignment="1">
      <alignment horizontal="left"/>
    </xf>
    <xf numFmtId="3" fontId="55" fillId="36" borderId="0" xfId="0" applyNumberFormat="1" applyFont="1" applyFill="1" applyAlignment="1">
      <alignment horizontal="left" vertical="top"/>
    </xf>
    <xf numFmtId="3" fontId="2" fillId="0" borderId="30" xfId="0" applyNumberFormat="1" applyFont="1" applyBorder="1" applyAlignment="1">
      <alignment vertical="center"/>
    </xf>
    <xf numFmtId="0" fontId="49" fillId="34" borderId="11" xfId="0" applyFont="1" applyFill="1" applyBorder="1" applyAlignment="1">
      <alignment vertical="center"/>
    </xf>
    <xf numFmtId="165" fontId="49" fillId="34" borderId="28" xfId="0" applyNumberFormat="1" applyFont="1" applyFill="1" applyBorder="1" applyAlignment="1">
      <alignment vertical="center"/>
    </xf>
    <xf numFmtId="165" fontId="49" fillId="34" borderId="30" xfId="0" applyNumberFormat="1" applyFont="1" applyFill="1" applyBorder="1" applyAlignment="1">
      <alignment vertical="center"/>
    </xf>
    <xf numFmtId="3" fontId="25" fillId="0" borderId="42" xfId="0" applyNumberFormat="1" applyFont="1" applyBorder="1" applyAlignment="1">
      <alignment vertical="center"/>
    </xf>
    <xf numFmtId="3" fontId="2" fillId="37" borderId="0" xfId="0" applyNumberFormat="1" applyFont="1" applyFill="1"/>
    <xf numFmtId="164" fontId="2" fillId="37" borderId="0" xfId="0" applyNumberFormat="1" applyFont="1" applyFill="1"/>
    <xf numFmtId="0" fontId="61" fillId="37" borderId="0" xfId="0" applyFont="1" applyFill="1"/>
    <xf numFmtId="0" fontId="61" fillId="37" borderId="0" xfId="0" applyFont="1" applyFill="1" applyAlignment="1">
      <alignment horizontal="left"/>
    </xf>
    <xf numFmtId="0" fontId="49" fillId="37" borderId="0" xfId="0" applyFont="1" applyFill="1"/>
    <xf numFmtId="168" fontId="2" fillId="0" borderId="0" xfId="0" applyNumberFormat="1" applyFont="1" applyAlignment="1">
      <alignment vertical="center"/>
    </xf>
    <xf numFmtId="168" fontId="2" fillId="0" borderId="28" xfId="0" applyNumberFormat="1" applyFont="1" applyBorder="1" applyAlignment="1">
      <alignment vertical="center"/>
    </xf>
    <xf numFmtId="0" fontId="62" fillId="0" borderId="0" xfId="43"/>
    <xf numFmtId="3" fontId="2" fillId="0" borderId="41" xfId="0" applyNumberFormat="1" applyFont="1" applyBorder="1" applyAlignment="1">
      <alignment vertical="center"/>
    </xf>
    <xf numFmtId="3" fontId="2" fillId="0" borderId="51" xfId="0" applyNumberFormat="1" applyFont="1" applyBorder="1" applyAlignment="1">
      <alignment vertical="center"/>
    </xf>
    <xf numFmtId="0" fontId="2" fillId="33" borderId="51" xfId="0" applyFont="1" applyFill="1" applyBorder="1" applyAlignment="1">
      <alignment vertical="center"/>
    </xf>
    <xf numFmtId="0" fontId="2" fillId="34" borderId="45" xfId="0" applyFont="1" applyFill="1" applyBorder="1" applyAlignment="1">
      <alignment vertical="center"/>
    </xf>
    <xf numFmtId="1" fontId="2" fillId="0" borderId="0" xfId="0" applyNumberFormat="1" applyFont="1" applyAlignment="1">
      <alignment vertical="center"/>
    </xf>
    <xf numFmtId="3" fontId="2" fillId="34" borderId="45" xfId="0" applyNumberFormat="1" applyFont="1" applyFill="1" applyBorder="1" applyAlignment="1">
      <alignment vertical="center"/>
    </xf>
    <xf numFmtId="0" fontId="2" fillId="0" borderId="41" xfId="0" applyFont="1" applyBorder="1" applyAlignment="1">
      <alignment vertical="center"/>
    </xf>
    <xf numFmtId="9" fontId="2" fillId="0" borderId="0" xfId="42" applyFont="1"/>
    <xf numFmtId="0" fontId="30" fillId="33" borderId="0" xfId="0" applyFont="1" applyFill="1" applyAlignment="1">
      <alignment vertical="center"/>
    </xf>
    <xf numFmtId="3" fontId="30" fillId="0" borderId="14" xfId="0" applyNumberFormat="1" applyFont="1" applyBorder="1" applyAlignment="1">
      <alignment vertical="center"/>
    </xf>
    <xf numFmtId="0" fontId="30" fillId="33" borderId="14" xfId="0" applyFont="1" applyFill="1" applyBorder="1" applyAlignment="1">
      <alignment vertical="center"/>
    </xf>
    <xf numFmtId="0" fontId="48" fillId="33" borderId="10" xfId="0" applyFont="1" applyFill="1" applyBorder="1" applyAlignment="1">
      <alignment vertical="center"/>
    </xf>
    <xf numFmtId="0" fontId="30" fillId="33" borderId="13" xfId="0" applyFont="1" applyFill="1" applyBorder="1" applyAlignment="1">
      <alignment vertical="center"/>
    </xf>
    <xf numFmtId="169" fontId="26" fillId="0" borderId="0" xfId="0" applyNumberFormat="1" applyFont="1" applyAlignment="1">
      <alignment vertical="center"/>
    </xf>
    <xf numFmtId="164" fontId="26" fillId="0" borderId="41" xfId="0" applyNumberFormat="1" applyFont="1" applyBorder="1" applyAlignment="1">
      <alignment vertical="center"/>
    </xf>
    <xf numFmtId="165" fontId="30" fillId="0" borderId="42" xfId="0" applyNumberFormat="1" applyFont="1" applyBorder="1" applyAlignment="1">
      <alignment vertical="center"/>
    </xf>
    <xf numFmtId="164" fontId="30" fillId="0" borderId="0" xfId="42" applyNumberFormat="1" applyFont="1" applyBorder="1" applyAlignment="1">
      <alignment horizontal="right" vertical="center"/>
    </xf>
    <xf numFmtId="164" fontId="49" fillId="34" borderId="19" xfId="42" applyNumberFormat="1" applyFont="1" applyFill="1" applyBorder="1" applyAlignment="1">
      <alignment horizontal="right" vertical="center"/>
    </xf>
    <xf numFmtId="164" fontId="30" fillId="0" borderId="0" xfId="42" applyNumberFormat="1" applyFont="1" applyAlignment="1">
      <alignment horizontal="right" vertical="center"/>
    </xf>
    <xf numFmtId="164" fontId="49" fillId="34" borderId="40" xfId="42" applyNumberFormat="1" applyFont="1" applyFill="1" applyBorder="1" applyAlignment="1">
      <alignment horizontal="right" vertical="center"/>
    </xf>
    <xf numFmtId="164" fontId="30" fillId="0" borderId="35" xfId="42" applyNumberFormat="1" applyFont="1" applyBorder="1" applyAlignment="1">
      <alignment horizontal="right" vertical="center"/>
    </xf>
    <xf numFmtId="164" fontId="49" fillId="34" borderId="35" xfId="42" applyNumberFormat="1" applyFont="1" applyFill="1" applyBorder="1" applyAlignment="1">
      <alignment horizontal="right" vertical="center"/>
    </xf>
    <xf numFmtId="3" fontId="49" fillId="34" borderId="38" xfId="0" applyNumberFormat="1" applyFont="1" applyFill="1" applyBorder="1" applyAlignment="1">
      <alignment horizontal="right" vertical="center"/>
    </xf>
    <xf numFmtId="3" fontId="2" fillId="0" borderId="27" xfId="0" applyNumberFormat="1" applyFont="1" applyBorder="1"/>
    <xf numFmtId="0" fontId="59" fillId="36" borderId="0" xfId="0" applyFont="1" applyFill="1" applyAlignment="1">
      <alignment wrapText="1"/>
    </xf>
    <xf numFmtId="1" fontId="30" fillId="0" borderId="0" xfId="42" applyNumberFormat="1" applyFont="1"/>
    <xf numFmtId="1" fontId="30" fillId="0" borderId="0" xfId="0" applyNumberFormat="1" applyFont="1"/>
    <xf numFmtId="3" fontId="30" fillId="0" borderId="50" xfId="0" applyNumberFormat="1" applyFont="1" applyBorder="1" applyAlignment="1">
      <alignment vertical="center"/>
    </xf>
    <xf numFmtId="165" fontId="30" fillId="0" borderId="16" xfId="0" applyNumberFormat="1" applyFont="1" applyBorder="1" applyAlignment="1">
      <alignment vertical="center"/>
    </xf>
    <xf numFmtId="165" fontId="30" fillId="0" borderId="51" xfId="0" applyNumberFormat="1" applyFont="1" applyBorder="1" applyAlignment="1">
      <alignment vertical="center"/>
    </xf>
    <xf numFmtId="0" fontId="0" fillId="0" borderId="29" xfId="0" applyBorder="1"/>
    <xf numFmtId="0" fontId="2" fillId="0" borderId="29" xfId="0" applyFont="1" applyBorder="1"/>
    <xf numFmtId="0" fontId="57" fillId="0" borderId="29" xfId="0" applyFont="1" applyBorder="1"/>
    <xf numFmtId="0" fontId="0" fillId="0" borderId="35" xfId="0" applyBorder="1"/>
    <xf numFmtId="3" fontId="0" fillId="0" borderId="35" xfId="0" applyNumberFormat="1" applyBorder="1"/>
    <xf numFmtId="0" fontId="2" fillId="0" borderId="35" xfId="0" applyFont="1" applyBorder="1"/>
    <xf numFmtId="3" fontId="2" fillId="0" borderId="35" xfId="0" applyNumberFormat="1" applyFont="1" applyBorder="1"/>
    <xf numFmtId="0" fontId="7" fillId="0" borderId="35" xfId="0" applyFont="1" applyBorder="1" applyAlignment="1">
      <alignment vertical="center"/>
    </xf>
    <xf numFmtId="0" fontId="57" fillId="0" borderId="35" xfId="0" applyFont="1" applyBorder="1"/>
    <xf numFmtId="3" fontId="57" fillId="0" borderId="35" xfId="0" applyNumberFormat="1" applyFont="1" applyBorder="1"/>
    <xf numFmtId="0" fontId="30" fillId="0" borderId="35" xfId="0" applyFont="1" applyBorder="1"/>
    <xf numFmtId="164" fontId="26" fillId="0" borderId="27" xfId="0" applyNumberFormat="1" applyFont="1" applyBorder="1" applyAlignment="1">
      <alignment vertical="center"/>
    </xf>
    <xf numFmtId="164" fontId="2" fillId="0" borderId="35" xfId="0" applyNumberFormat="1" applyFont="1" applyBorder="1" applyAlignment="1">
      <alignment horizontal="right" vertical="center"/>
    </xf>
    <xf numFmtId="3" fontId="2" fillId="0" borderId="37" xfId="0" applyNumberFormat="1" applyFont="1" applyBorder="1" applyAlignment="1">
      <alignment vertical="center"/>
    </xf>
    <xf numFmtId="164" fontId="2" fillId="0" borderId="0" xfId="0" applyNumberFormat="1" applyFont="1" applyAlignment="1">
      <alignment vertical="center"/>
    </xf>
    <xf numFmtId="0" fontId="48" fillId="33" borderId="0" xfId="0" applyFont="1" applyFill="1" applyBorder="1" applyAlignment="1">
      <alignment horizontal="center" vertical="center"/>
    </xf>
    <xf numFmtId="3" fontId="30" fillId="0" borderId="0" xfId="0" applyNumberFormat="1" applyFont="1" applyBorder="1" applyAlignment="1">
      <alignment vertical="center"/>
    </xf>
    <xf numFmtId="3" fontId="30" fillId="0" borderId="0" xfId="0" applyNumberFormat="1" applyFont="1" applyFill="1" applyBorder="1" applyAlignment="1">
      <alignment vertical="center"/>
    </xf>
    <xf numFmtId="3" fontId="5" fillId="0" borderId="0" xfId="0" applyNumberFormat="1" applyFont="1" applyBorder="1" applyAlignment="1">
      <alignment vertical="center"/>
    </xf>
    <xf numFmtId="3" fontId="12" fillId="0" borderId="0" xfId="0" applyNumberFormat="1" applyFont="1" applyBorder="1" applyAlignment="1">
      <alignment vertical="center"/>
    </xf>
    <xf numFmtId="3" fontId="30" fillId="0" borderId="0" xfId="0" applyNumberFormat="1" applyFont="1" applyBorder="1"/>
    <xf numFmtId="0" fontId="30" fillId="0" borderId="0" xfId="0" applyFont="1" applyBorder="1" applyAlignment="1">
      <alignment vertical="center"/>
    </xf>
    <xf numFmtId="3" fontId="30" fillId="0" borderId="0" xfId="0" applyNumberFormat="1" applyFont="1" applyBorder="1" applyAlignment="1">
      <alignment horizontal="right" vertical="center"/>
    </xf>
    <xf numFmtId="3" fontId="23" fillId="0" borderId="32" xfId="0" applyNumberFormat="1" applyFont="1" applyBorder="1" applyAlignment="1">
      <alignment horizontal="right" vertical="center"/>
    </xf>
    <xf numFmtId="3" fontId="23" fillId="0" borderId="0" xfId="0" applyNumberFormat="1" applyFont="1" applyBorder="1" applyAlignment="1">
      <alignment vertical="center"/>
    </xf>
    <xf numFmtId="3" fontId="7" fillId="0" borderId="0" xfId="0" applyNumberFormat="1" applyFont="1" applyBorder="1" applyAlignment="1">
      <alignment horizontal="right" vertical="center"/>
    </xf>
    <xf numFmtId="3" fontId="2" fillId="0" borderId="0" xfId="0" applyNumberFormat="1" applyFont="1" applyBorder="1" applyAlignment="1">
      <alignment vertical="center"/>
    </xf>
    <xf numFmtId="3" fontId="2" fillId="38" borderId="0" xfId="0" applyNumberFormat="1" applyFont="1" applyFill="1" applyAlignment="1">
      <alignment vertical="center"/>
    </xf>
    <xf numFmtId="164" fontId="30" fillId="38" borderId="0" xfId="42" applyNumberFormat="1" applyFont="1" applyFill="1" applyBorder="1" applyAlignment="1">
      <alignment vertical="center"/>
    </xf>
    <xf numFmtId="3" fontId="30" fillId="38" borderId="0" xfId="0" applyNumberFormat="1" applyFont="1" applyFill="1" applyAlignment="1">
      <alignment vertical="center"/>
    </xf>
    <xf numFmtId="0" fontId="2" fillId="0" borderId="0" xfId="0" applyFont="1" applyBorder="1"/>
    <xf numFmtId="3" fontId="2" fillId="0" borderId="0" xfId="0" applyNumberFormat="1" applyFont="1" applyBorder="1"/>
    <xf numFmtId="0" fontId="7" fillId="0" borderId="0" xfId="0" applyFont="1" applyBorder="1" applyAlignment="1">
      <alignment vertical="center"/>
    </xf>
    <xf numFmtId="169" fontId="26" fillId="0" borderId="0" xfId="0" applyNumberFormat="1" applyFont="1" applyBorder="1" applyAlignment="1">
      <alignment vertical="center"/>
    </xf>
    <xf numFmtId="164" fontId="26" fillId="0" borderId="0" xfId="0" applyNumberFormat="1" applyFont="1" applyBorder="1" applyAlignment="1">
      <alignment vertical="center"/>
    </xf>
    <xf numFmtId="165" fontId="30" fillId="0" borderId="0" xfId="0" applyNumberFormat="1" applyFont="1" applyBorder="1" applyAlignment="1">
      <alignment vertical="center"/>
    </xf>
    <xf numFmtId="169" fontId="2" fillId="0" borderId="0" xfId="0" applyNumberFormat="1" applyFont="1" applyBorder="1"/>
    <xf numFmtId="3" fontId="7" fillId="0" borderId="0" xfId="0" applyNumberFormat="1" applyFont="1" applyBorder="1"/>
    <xf numFmtId="0" fontId="0" fillId="0" borderId="0" xfId="0" applyBorder="1"/>
    <xf numFmtId="3" fontId="0" fillId="0" borderId="0" xfId="0" applyNumberFormat="1" applyBorder="1"/>
    <xf numFmtId="165" fontId="2" fillId="0" borderId="0" xfId="0" applyNumberFormat="1" applyFont="1" applyBorder="1" applyAlignment="1">
      <alignment vertical="center"/>
    </xf>
    <xf numFmtId="0" fontId="30" fillId="0" borderId="0" xfId="0" applyFont="1" applyBorder="1" applyAlignment="1">
      <alignment vertical="top"/>
    </xf>
    <xf numFmtId="0" fontId="30" fillId="0" borderId="0" xfId="0" applyFont="1" applyBorder="1"/>
    <xf numFmtId="165" fontId="30" fillId="33" borderId="0" xfId="0" applyNumberFormat="1" applyFont="1" applyFill="1" applyBorder="1" applyAlignment="1">
      <alignment vertical="center"/>
    </xf>
    <xf numFmtId="165" fontId="0" fillId="0" borderId="0" xfId="0" applyNumberFormat="1"/>
    <xf numFmtId="0" fontId="2" fillId="0" borderId="49" xfId="0" applyFont="1" applyFill="1" applyBorder="1" applyAlignment="1">
      <alignment horizontal="left" vertical="center"/>
    </xf>
    <xf numFmtId="0" fontId="2" fillId="0" borderId="13" xfId="0" applyFont="1" applyFill="1" applyBorder="1" applyAlignment="1">
      <alignment vertical="center"/>
    </xf>
    <xf numFmtId="168" fontId="2" fillId="0" borderId="27" xfId="0" applyNumberFormat="1" applyFont="1" applyBorder="1" applyAlignment="1">
      <alignment vertical="center"/>
    </xf>
    <xf numFmtId="168" fontId="2" fillId="0" borderId="41" xfId="0" applyNumberFormat="1" applyFont="1" applyBorder="1" applyAlignment="1">
      <alignment vertical="center"/>
    </xf>
    <xf numFmtId="0" fontId="64" fillId="0" borderId="0" xfId="0" applyFont="1" applyBorder="1" applyAlignment="1">
      <alignment vertical="center" wrapText="1"/>
    </xf>
    <xf numFmtId="0" fontId="64" fillId="0" borderId="0" xfId="0" applyFont="1" applyAlignment="1">
      <alignment vertical="center" wrapText="1"/>
    </xf>
    <xf numFmtId="0" fontId="2" fillId="38" borderId="0" xfId="0" applyFont="1" applyFill="1" applyAlignment="1">
      <alignment vertical="center" wrapText="1"/>
    </xf>
    <xf numFmtId="0" fontId="48" fillId="33" borderId="0" xfId="0" applyFont="1" applyFill="1" applyBorder="1" applyAlignment="1">
      <alignment vertical="center"/>
    </xf>
    <xf numFmtId="0" fontId="2" fillId="0" borderId="0" xfId="0" applyFont="1" applyFill="1" applyBorder="1" applyAlignment="1">
      <alignment vertical="center" wrapText="1"/>
    </xf>
    <xf numFmtId="0" fontId="30" fillId="0" borderId="0" xfId="0" applyFont="1" applyFill="1" applyBorder="1" applyAlignment="1">
      <alignment vertical="center"/>
    </xf>
    <xf numFmtId="0" fontId="48" fillId="0" borderId="0" xfId="0" applyFont="1" applyFill="1" applyBorder="1" applyAlignment="1">
      <alignment vertical="center"/>
    </xf>
    <xf numFmtId="0" fontId="61" fillId="0" borderId="0" xfId="0" applyFont="1" applyFill="1" applyBorder="1" applyAlignment="1">
      <alignment vertical="center"/>
    </xf>
    <xf numFmtId="165" fontId="49" fillId="0" borderId="0" xfId="0" applyNumberFormat="1" applyFont="1" applyFill="1" applyBorder="1" applyAlignment="1">
      <alignment vertical="center"/>
    </xf>
    <xf numFmtId="0" fontId="49" fillId="0" borderId="0" xfId="0" applyFont="1" applyFill="1" applyBorder="1" applyAlignment="1">
      <alignment vertical="center"/>
    </xf>
    <xf numFmtId="164" fontId="2" fillId="0" borderId="0" xfId="0" applyNumberFormat="1" applyFont="1" applyFill="1" applyBorder="1" applyAlignment="1">
      <alignment vertical="center"/>
    </xf>
    <xf numFmtId="164" fontId="30" fillId="0" borderId="0" xfId="0" applyNumberFormat="1" applyFont="1" applyFill="1" applyBorder="1" applyAlignment="1">
      <alignment vertical="center"/>
    </xf>
    <xf numFmtId="164" fontId="26" fillId="0" borderId="0" xfId="0" applyNumberFormat="1" applyFont="1" applyFill="1" applyBorder="1" applyAlignment="1">
      <alignment vertical="center"/>
    </xf>
    <xf numFmtId="165" fontId="30" fillId="0" borderId="0" xfId="0" applyNumberFormat="1" applyFont="1" applyFill="1" applyBorder="1" applyAlignment="1">
      <alignment vertical="center"/>
    </xf>
    <xf numFmtId="0" fontId="2" fillId="39" borderId="0" xfId="0" applyFont="1" applyFill="1" applyAlignment="1">
      <alignment vertical="center" wrapText="1"/>
    </xf>
    <xf numFmtId="15" fontId="65" fillId="35" borderId="0" xfId="0" applyNumberFormat="1" applyFont="1" applyFill="1" applyAlignment="1">
      <alignment horizontal="center"/>
    </xf>
    <xf numFmtId="164" fontId="66" fillId="0" borderId="29" xfId="0" applyNumberFormat="1" applyFont="1" applyFill="1" applyBorder="1" applyAlignment="1">
      <alignment vertical="center"/>
    </xf>
    <xf numFmtId="164" fontId="30" fillId="0" borderId="29" xfId="0" applyNumberFormat="1" applyFont="1" applyFill="1" applyBorder="1" applyAlignment="1">
      <alignment vertical="center"/>
    </xf>
    <xf numFmtId="168" fontId="30" fillId="0" borderId="37" xfId="0" applyNumberFormat="1" applyFont="1" applyFill="1" applyBorder="1" applyAlignment="1">
      <alignment vertical="center"/>
    </xf>
    <xf numFmtId="3" fontId="30" fillId="0" borderId="42" xfId="0" applyNumberFormat="1" applyFont="1" applyFill="1" applyBorder="1" applyAlignment="1">
      <alignment vertical="center"/>
    </xf>
    <xf numFmtId="3" fontId="7" fillId="0" borderId="30" xfId="0" applyNumberFormat="1" applyFont="1" applyFill="1" applyBorder="1"/>
    <xf numFmtId="3" fontId="7" fillId="0" borderId="41" xfId="0" applyNumberFormat="1" applyFont="1" applyFill="1" applyBorder="1"/>
    <xf numFmtId="3" fontId="7" fillId="0" borderId="42" xfId="0" applyNumberFormat="1" applyFont="1" applyFill="1" applyBorder="1"/>
    <xf numFmtId="0" fontId="57" fillId="0" borderId="0" xfId="0" applyFont="1" applyBorder="1"/>
    <xf numFmtId="3" fontId="57" fillId="0" borderId="0" xfId="0" applyNumberFormat="1" applyFont="1" applyBorder="1"/>
    <xf numFmtId="9" fontId="26" fillId="0" borderId="28" xfId="42" applyFont="1" applyBorder="1" applyAlignment="1">
      <alignment vertical="center"/>
    </xf>
    <xf numFmtId="9" fontId="26" fillId="0" borderId="29" xfId="42" applyFont="1" applyBorder="1" applyAlignment="1">
      <alignment vertical="center"/>
    </xf>
    <xf numFmtId="9" fontId="26" fillId="0" borderId="37" xfId="42" applyFont="1" applyBorder="1" applyAlignment="1">
      <alignment vertical="center"/>
    </xf>
    <xf numFmtId="164" fontId="64" fillId="0" borderId="0" xfId="0" applyNumberFormat="1" applyFont="1" applyBorder="1" applyAlignment="1">
      <alignment vertical="center" wrapText="1"/>
    </xf>
    <xf numFmtId="169" fontId="26" fillId="0" borderId="50" xfId="0" applyNumberFormat="1" applyFont="1" applyBorder="1" applyAlignment="1">
      <alignment vertical="center"/>
    </xf>
    <xf numFmtId="165" fontId="30" fillId="0" borderId="30" xfId="0" applyNumberFormat="1" applyFont="1" applyBorder="1" applyAlignment="1">
      <alignment vertical="center"/>
    </xf>
    <xf numFmtId="0" fontId="67" fillId="0" borderId="43" xfId="0" applyFont="1" applyBorder="1" applyAlignment="1">
      <alignment horizontal="center" vertical="top"/>
    </xf>
    <xf numFmtId="3" fontId="0" fillId="38" borderId="0" xfId="0" applyNumberFormat="1" applyFill="1"/>
    <xf numFmtId="1" fontId="0" fillId="0" borderId="0" xfId="0" applyNumberFormat="1"/>
    <xf numFmtId="1" fontId="57" fillId="0" borderId="0" xfId="0" applyNumberFormat="1" applyFont="1"/>
    <xf numFmtId="165" fontId="30" fillId="0" borderId="41" xfId="0" applyNumberFormat="1" applyFont="1" applyFill="1" applyBorder="1" applyAlignment="1">
      <alignment vertical="center"/>
    </xf>
    <xf numFmtId="164" fontId="26" fillId="0" borderId="35" xfId="0" applyNumberFormat="1" applyFont="1" applyFill="1" applyBorder="1" applyAlignment="1">
      <alignment vertical="center"/>
    </xf>
    <xf numFmtId="165" fontId="30" fillId="0" borderId="42" xfId="0" applyNumberFormat="1" applyFont="1" applyFill="1" applyBorder="1" applyAlignment="1">
      <alignment vertical="center"/>
    </xf>
    <xf numFmtId="164" fontId="30" fillId="0" borderId="0" xfId="42" applyNumberFormat="1" applyFont="1"/>
    <xf numFmtId="9" fontId="30" fillId="0" borderId="0" xfId="42" applyNumberFormat="1" applyFont="1"/>
    <xf numFmtId="9" fontId="30" fillId="0" borderId="0" xfId="0" applyNumberFormat="1" applyFont="1"/>
    <xf numFmtId="3" fontId="30" fillId="0" borderId="11" xfId="0" applyNumberFormat="1" applyFont="1" applyFill="1" applyBorder="1" applyAlignment="1">
      <alignment vertical="center"/>
    </xf>
    <xf numFmtId="4" fontId="30" fillId="0" borderId="0" xfId="0" applyNumberFormat="1" applyFont="1" applyBorder="1"/>
    <xf numFmtId="9" fontId="2" fillId="0" borderId="0" xfId="42" applyFont="1" applyBorder="1"/>
    <xf numFmtId="1" fontId="30" fillId="0" borderId="0" xfId="42" applyNumberFormat="1" applyFont="1" applyBorder="1"/>
    <xf numFmtId="1" fontId="30" fillId="0" borderId="0" xfId="0" applyNumberFormat="1" applyFont="1" applyBorder="1"/>
    <xf numFmtId="1" fontId="2" fillId="0" borderId="0" xfId="0" applyNumberFormat="1" applyFont="1" applyBorder="1" applyAlignment="1">
      <alignment vertical="center"/>
    </xf>
    <xf numFmtId="170" fontId="2" fillId="0" borderId="59" xfId="0" applyNumberFormat="1" applyFont="1" applyBorder="1" applyAlignment="1">
      <alignment vertical="center"/>
    </xf>
    <xf numFmtId="170" fontId="2" fillId="0" borderId="23" xfId="0" applyNumberFormat="1" applyFont="1" applyBorder="1" applyAlignment="1">
      <alignment vertical="center"/>
    </xf>
    <xf numFmtId="3" fontId="2" fillId="0" borderId="14" xfId="0" applyNumberFormat="1" applyFont="1" applyBorder="1" applyAlignment="1">
      <alignment vertical="center"/>
    </xf>
    <xf numFmtId="0" fontId="2" fillId="0" borderId="0" xfId="0" applyFont="1" applyFill="1" applyBorder="1" applyAlignment="1">
      <alignment vertical="center"/>
    </xf>
    <xf numFmtId="3" fontId="30" fillId="0" borderId="0" xfId="0" applyNumberFormat="1" applyFont="1" applyFill="1" applyBorder="1" applyAlignment="1">
      <alignment horizontal="right" vertical="center"/>
    </xf>
    <xf numFmtId="164" fontId="2" fillId="38" borderId="28" xfId="0" applyNumberFormat="1" applyFont="1" applyFill="1" applyBorder="1" applyAlignment="1">
      <alignment vertical="center"/>
    </xf>
    <xf numFmtId="0" fontId="0" fillId="35" borderId="0" xfId="0" applyFill="1" applyAlignment="1">
      <alignment horizontal="left" vertical="top" wrapText="1"/>
    </xf>
    <xf numFmtId="164" fontId="64" fillId="0" borderId="0" xfId="0" applyNumberFormat="1" applyFont="1" applyFill="1" applyBorder="1" applyAlignment="1">
      <alignment horizontal="center" vertical="center" wrapText="1"/>
    </xf>
    <xf numFmtId="0" fontId="49" fillId="0" borderId="10" xfId="0" applyFont="1" applyBorder="1" applyAlignment="1">
      <alignment horizontal="center" vertical="center"/>
    </xf>
    <xf numFmtId="0" fontId="49" fillId="0" borderId="13" xfId="0" applyFont="1" applyBorder="1" applyAlignment="1">
      <alignment horizontal="center" vertical="center"/>
    </xf>
    <xf numFmtId="0" fontId="49" fillId="0" borderId="15" xfId="0" applyFont="1" applyBorder="1" applyAlignment="1">
      <alignment horizontal="center" vertical="center"/>
    </xf>
    <xf numFmtId="0" fontId="2" fillId="0" borderId="0" xfId="0" applyFont="1" applyAlignment="1">
      <alignment horizontal="center" vertical="top" wrapText="1"/>
    </xf>
  </cellXfs>
  <cellStyles count="4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rmal 2" xfId="44" xr:uid="{7191720C-4606-4061-9CB3-F3529CBC5EDE}"/>
    <cellStyle name="Normal 3" xfId="45" xr:uid="{785A3BCA-3CE7-4584-B0D7-DE45FE70B1C2}"/>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EF871D"/>
      <color rgb="FF6F9B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Verdana" panose="020B0604030504040204" pitchFamily="34" charset="0"/>
              </a:defRPr>
            </a:pPr>
            <a:r>
              <a:rPr lang="en-US"/>
              <a:t>Aantal bedrijven per kwartaal</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title>
    <c:autoTitleDeleted val="0"/>
    <c:plotArea>
      <c:layout/>
      <c:barChart>
        <c:barDir val="bar"/>
        <c:grouping val="clustered"/>
        <c:varyColors val="0"/>
        <c:ser>
          <c:idx val="0"/>
          <c:order val="1"/>
          <c:tx>
            <c:strRef>
              <c:f>Kwartaalcijfers!$D$2</c:f>
              <c:strCache>
                <c:ptCount val="1"/>
                <c:pt idx="0">
                  <c:v>2020</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Verdana" panose="020B0604030504040204" pitchFamily="34" charset="0"/>
                    <a:ea typeface="Verdana" panose="020B0604030504040204" pitchFamily="34" charset="0"/>
                    <a:cs typeface="Verdana" panose="020B0604030504040204" pitchFamily="34" charset="0"/>
                  </a:defRPr>
                </a:pPr>
                <a:endParaRPr lang="LID4096"/>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Kwartaalcijfers!$A$4:$A$7</c:f>
              <c:strCache>
                <c:ptCount val="4"/>
                <c:pt idx="0">
                  <c:v>1e kwartaal</c:v>
                </c:pt>
                <c:pt idx="1">
                  <c:v>2e kwartaal</c:v>
                </c:pt>
                <c:pt idx="2">
                  <c:v>3e kwartaal</c:v>
                </c:pt>
                <c:pt idx="3">
                  <c:v>4e kwartaal</c:v>
                </c:pt>
              </c:strCache>
            </c:strRef>
          </c:cat>
          <c:val>
            <c:numRef>
              <c:f>Kwartaalcijfers!$D$4:$D$7</c:f>
              <c:numCache>
                <c:formatCode>#,##0</c:formatCode>
                <c:ptCount val="4"/>
                <c:pt idx="0">
                  <c:v>27675</c:v>
                </c:pt>
                <c:pt idx="1">
                  <c:v>27825</c:v>
                </c:pt>
                <c:pt idx="2">
                  <c:v>28155</c:v>
                </c:pt>
                <c:pt idx="3">
                  <c:v>28490</c:v>
                </c:pt>
              </c:numCache>
            </c:numRef>
          </c:val>
          <c:extLst>
            <c:ext xmlns:c16="http://schemas.microsoft.com/office/drawing/2014/chart" uri="{C3380CC4-5D6E-409C-BE32-E72D297353CC}">
              <c16:uniqueId val="{00000001-EDEA-4F20-B308-7E7F6A74C366}"/>
            </c:ext>
          </c:extLst>
        </c:ser>
        <c:ser>
          <c:idx val="1"/>
          <c:order val="2"/>
          <c:tx>
            <c:strRef>
              <c:f>Kwartaalcijfers!$F$2</c:f>
              <c:strCache>
                <c:ptCount val="1"/>
                <c:pt idx="0">
                  <c:v>2021</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Kwartaalcijfers!$A$4:$A$7</c:f>
              <c:strCache>
                <c:ptCount val="4"/>
                <c:pt idx="0">
                  <c:v>1e kwartaal</c:v>
                </c:pt>
                <c:pt idx="1">
                  <c:v>2e kwartaal</c:v>
                </c:pt>
                <c:pt idx="2">
                  <c:v>3e kwartaal</c:v>
                </c:pt>
                <c:pt idx="3">
                  <c:v>4e kwartaal</c:v>
                </c:pt>
              </c:strCache>
            </c:strRef>
          </c:cat>
          <c:val>
            <c:numRef>
              <c:f>Kwartaalcijfers!$F$4:$F$7</c:f>
              <c:numCache>
                <c:formatCode>#,##0</c:formatCode>
                <c:ptCount val="4"/>
                <c:pt idx="0">
                  <c:v>28920</c:v>
                </c:pt>
                <c:pt idx="1">
                  <c:v>29190</c:v>
                </c:pt>
                <c:pt idx="2">
                  <c:v>29385</c:v>
                </c:pt>
                <c:pt idx="3">
                  <c:v>29855</c:v>
                </c:pt>
              </c:numCache>
            </c:numRef>
          </c:val>
          <c:extLst>
            <c:ext xmlns:c16="http://schemas.microsoft.com/office/drawing/2014/chart" uri="{C3380CC4-5D6E-409C-BE32-E72D297353CC}">
              <c16:uniqueId val="{00000002-EDEA-4F20-B308-7E7F6A74C366}"/>
            </c:ext>
          </c:extLst>
        </c:ser>
        <c:ser>
          <c:idx val="2"/>
          <c:order val="3"/>
          <c:tx>
            <c:strRef>
              <c:f>Kwartaalcijfers!$H$2</c:f>
              <c:strCache>
                <c:ptCount val="1"/>
                <c:pt idx="0">
                  <c:v>2022</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Kwartaalcijfers!$H$4:$H$7</c:f>
              <c:numCache>
                <c:formatCode>#,##0</c:formatCode>
                <c:ptCount val="4"/>
                <c:pt idx="0">
                  <c:v>30110</c:v>
                </c:pt>
                <c:pt idx="1">
                  <c:v>30135</c:v>
                </c:pt>
                <c:pt idx="2">
                  <c:v>30310</c:v>
                </c:pt>
                <c:pt idx="3">
                  <c:v>30575</c:v>
                </c:pt>
              </c:numCache>
            </c:numRef>
          </c:val>
          <c:extLst>
            <c:ext xmlns:c16="http://schemas.microsoft.com/office/drawing/2014/chart" uri="{C3380CC4-5D6E-409C-BE32-E72D297353CC}">
              <c16:uniqueId val="{00000003-EDEA-4F20-B308-7E7F6A74C366}"/>
            </c:ext>
          </c:extLst>
        </c:ser>
        <c:ser>
          <c:idx val="4"/>
          <c:order val="4"/>
          <c:tx>
            <c:strRef>
              <c:f>Kwartaalcijfers!$J$2</c:f>
              <c:strCache>
                <c:ptCount val="1"/>
                <c:pt idx="0">
                  <c:v>2023</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Kwartaalcijfers!$J$4:$J$7</c:f>
              <c:numCache>
                <c:formatCode>#,##0</c:formatCode>
                <c:ptCount val="4"/>
                <c:pt idx="0">
                  <c:v>30660</c:v>
                </c:pt>
                <c:pt idx="1">
                  <c:v>30755</c:v>
                </c:pt>
                <c:pt idx="2">
                  <c:v>31050</c:v>
                </c:pt>
                <c:pt idx="3">
                  <c:v>31290</c:v>
                </c:pt>
              </c:numCache>
            </c:numRef>
          </c:val>
          <c:extLst>
            <c:ext xmlns:c16="http://schemas.microsoft.com/office/drawing/2014/chart" uri="{C3380CC4-5D6E-409C-BE32-E72D297353CC}">
              <c16:uniqueId val="{00000000-18FF-47A7-AC3C-3BE84CA6E9E7}"/>
            </c:ext>
          </c:extLst>
        </c:ser>
        <c:ser>
          <c:idx val="5"/>
          <c:order val="5"/>
          <c:tx>
            <c:strRef>
              <c:f>Kwartaalcijfers!$L$2</c:f>
              <c:strCache>
                <c:ptCount val="1"/>
                <c:pt idx="0">
                  <c:v>2024</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Verdana" panose="020B0604030504040204" pitchFamily="34" charset="0"/>
                    <a:ea typeface="Verdana" panose="020B0604030504040204" pitchFamily="34" charset="0"/>
                    <a:cs typeface="Verdana" panose="020B0604030504040204" pitchFamily="34" charset="0"/>
                  </a:defRPr>
                </a:pPr>
                <a:endParaRPr lang="LID4096"/>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Kwartaalcijfers!$L$4:$L$7</c:f>
              <c:numCache>
                <c:formatCode>#,##0</c:formatCode>
                <c:ptCount val="4"/>
                <c:pt idx="0">
                  <c:v>31555</c:v>
                </c:pt>
                <c:pt idx="1">
                  <c:v>31555</c:v>
                </c:pt>
                <c:pt idx="2">
                  <c:v>31750</c:v>
                </c:pt>
                <c:pt idx="3">
                  <c:v>31920</c:v>
                </c:pt>
              </c:numCache>
            </c:numRef>
          </c:val>
          <c:extLst>
            <c:ext xmlns:c16="http://schemas.microsoft.com/office/drawing/2014/chart" uri="{C3380CC4-5D6E-409C-BE32-E72D297353CC}">
              <c16:uniqueId val="{00000000-25AE-4208-8DF4-3D961D702DAB}"/>
            </c:ext>
          </c:extLst>
        </c:ser>
        <c:ser>
          <c:idx val="6"/>
          <c:order val="6"/>
          <c:tx>
            <c:strRef>
              <c:f>Kwartaalcijfers!$N$2</c:f>
              <c:strCache>
                <c:ptCount val="1"/>
                <c:pt idx="0">
                  <c:v>2025</c:v>
                </c:pt>
              </c:strCache>
            </c:strRef>
          </c:tx>
          <c:spPr>
            <a:solidFill>
              <a:schemeClr val="accent4">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Kwartaalcijfers!$N$4:$N$7</c:f>
              <c:numCache>
                <c:formatCode>#,##0</c:formatCode>
                <c:ptCount val="4"/>
                <c:pt idx="0">
                  <c:v>32035</c:v>
                </c:pt>
                <c:pt idx="1">
                  <c:v>32025</c:v>
                </c:pt>
                <c:pt idx="2">
                  <c:v>32250</c:v>
                </c:pt>
                <c:pt idx="3">
                  <c:v>32540</c:v>
                </c:pt>
              </c:numCache>
            </c:numRef>
          </c:val>
          <c:extLst>
            <c:ext xmlns:c16="http://schemas.microsoft.com/office/drawing/2014/chart" uri="{C3380CC4-5D6E-409C-BE32-E72D297353CC}">
              <c16:uniqueId val="{00000001-966A-4718-9F0C-6A8CD04DD47C}"/>
            </c:ext>
          </c:extLst>
        </c:ser>
        <c:ser>
          <c:idx val="7"/>
          <c:order val="7"/>
          <c:tx>
            <c:strRef>
              <c:f>Kwartaalcijfers!$P$2</c:f>
              <c:strCache>
                <c:ptCount val="1"/>
                <c:pt idx="0">
                  <c:v>2026</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Verdana" panose="020B0604030504040204" pitchFamily="34" charset="0"/>
                  </a:defRPr>
                </a:pPr>
                <a:endParaRPr lang="nl-NL"/>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Kwartaalcijfers!$P$4:$P$7</c:f>
              <c:numCache>
                <c:formatCode>#,##0</c:formatCode>
                <c:ptCount val="4"/>
                <c:pt idx="0">
                  <c:v>32750</c:v>
                </c:pt>
                <c:pt idx="1">
                  <c:v>32885</c:v>
                </c:pt>
              </c:numCache>
            </c:numRef>
          </c:val>
          <c:extLst>
            <c:ext xmlns:c16="http://schemas.microsoft.com/office/drawing/2014/chart" uri="{C3380CC4-5D6E-409C-BE32-E72D297353CC}">
              <c16:uniqueId val="{00000001-8895-498B-9A35-97770B3564D2}"/>
            </c:ext>
          </c:extLst>
        </c:ser>
        <c:dLbls>
          <c:dLblPos val="inEnd"/>
          <c:showLegendKey val="0"/>
          <c:showVal val="1"/>
          <c:showCatName val="0"/>
          <c:showSerName val="0"/>
          <c:showPercent val="0"/>
          <c:showBubbleSize val="0"/>
        </c:dLbls>
        <c:gapWidth val="100"/>
        <c:axId val="237413704"/>
        <c:axId val="237406256"/>
        <c:extLst>
          <c:ext xmlns:c15="http://schemas.microsoft.com/office/drawing/2012/chart" uri="{02D57815-91ED-43cb-92C2-25804820EDAC}">
            <c15:filteredBarSeries>
              <c15:ser>
                <c:idx val="3"/>
                <c:order val="0"/>
                <c:tx>
                  <c:strRef>
                    <c:extLst>
                      <c:ext uri="{02D57815-91ED-43cb-92C2-25804820EDAC}">
                        <c15:formulaRef>
                          <c15:sqref>Kwartaalcijfers!$B$2</c15:sqref>
                        </c15:formulaRef>
                      </c:ext>
                    </c:extLst>
                    <c:strCache>
                      <c:ptCount val="1"/>
                      <c:pt idx="0">
                        <c:v>2019</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dLblPos val="in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Kwartaalcijfers!$A$4:$A$7</c15:sqref>
                        </c15:formulaRef>
                      </c:ext>
                    </c:extLst>
                    <c:strCache>
                      <c:ptCount val="4"/>
                      <c:pt idx="0">
                        <c:v>1e kwartaal</c:v>
                      </c:pt>
                      <c:pt idx="1">
                        <c:v>2e kwartaal</c:v>
                      </c:pt>
                      <c:pt idx="2">
                        <c:v>3e kwartaal</c:v>
                      </c:pt>
                      <c:pt idx="3">
                        <c:v>4e kwartaal</c:v>
                      </c:pt>
                    </c:strCache>
                  </c:strRef>
                </c:cat>
                <c:val>
                  <c:numRef>
                    <c:extLst>
                      <c:ext uri="{02D57815-91ED-43cb-92C2-25804820EDAC}">
                        <c15:formulaRef>
                          <c15:sqref>Kwartaalcijfers!$B$4:$B$7</c15:sqref>
                        </c15:formulaRef>
                      </c:ext>
                    </c:extLst>
                    <c:numCache>
                      <c:formatCode>#,##0</c:formatCode>
                      <c:ptCount val="4"/>
                      <c:pt idx="0">
                        <c:v>26965</c:v>
                      </c:pt>
                      <c:pt idx="1">
                        <c:v>27015</c:v>
                      </c:pt>
                      <c:pt idx="2">
                        <c:v>27140</c:v>
                      </c:pt>
                      <c:pt idx="3">
                        <c:v>27480</c:v>
                      </c:pt>
                    </c:numCache>
                  </c:numRef>
                </c:val>
                <c:extLst>
                  <c:ext xmlns:c16="http://schemas.microsoft.com/office/drawing/2014/chart" uri="{C3380CC4-5D6E-409C-BE32-E72D297353CC}">
                    <c16:uniqueId val="{00000000-EDEA-4F20-B308-7E7F6A74C366}"/>
                  </c:ext>
                </c:extLst>
              </c15:ser>
            </c15:filteredBarSeries>
          </c:ext>
        </c:extLst>
      </c:barChart>
      <c:catAx>
        <c:axId val="23741370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crossAx val="237406256"/>
        <c:crosses val="autoZero"/>
        <c:auto val="1"/>
        <c:lblAlgn val="ctr"/>
        <c:lblOffset val="100"/>
        <c:noMultiLvlLbl val="0"/>
      </c:catAx>
      <c:valAx>
        <c:axId val="23740625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high"/>
        <c:spPr>
          <a:noFill/>
          <a:ln>
            <a:noFill/>
          </a:ln>
          <a:effectLst/>
        </c:spPr>
        <c:txPr>
          <a:bodyPr rot="-1020000" spcFirstLastPara="1" vertOverflow="ellipsis" wrap="square" anchor="ctr" anchorCtr="1"/>
          <a:lstStyle/>
          <a:p>
            <a:pPr>
              <a:defRPr sz="8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crossAx val="237413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legend>
    <c:plotVisOnly val="1"/>
    <c:dispBlanksAs val="gap"/>
    <c:showDLblsOverMax val="0"/>
  </c:chart>
  <c:spPr>
    <a:solidFill>
      <a:schemeClr val="bg1"/>
    </a:solidFill>
    <a:ln w="9525" cap="flat" cmpd="sng" algn="ctr">
      <a:noFill/>
      <a:round/>
    </a:ln>
    <a:effectLst/>
  </c:spPr>
  <c:txPr>
    <a:bodyPr/>
    <a:lstStyle/>
    <a:p>
      <a:pPr>
        <a:defRPr sz="800">
          <a:latin typeface="Verdana" panose="020B0604030504040204" pitchFamily="34" charset="0"/>
          <a:ea typeface="Verdana" panose="020B0604030504040204" pitchFamily="34" charset="0"/>
          <a:cs typeface="Verdana" panose="020B0604030504040204" pitchFamily="34" charset="0"/>
        </a:defRPr>
      </a:pPr>
      <a:endParaRPr lang="LID4096"/>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Verdana" panose="020B0604030504040204" pitchFamily="34" charset="0"/>
              </a:defRPr>
            </a:pPr>
            <a:r>
              <a:rPr lang="en-US"/>
              <a:t>Aantal bedrijven met 1 wp, per kwartaal</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title>
    <c:autoTitleDeleted val="0"/>
    <c:plotArea>
      <c:layout/>
      <c:barChart>
        <c:barDir val="bar"/>
        <c:grouping val="clustered"/>
        <c:varyColors val="0"/>
        <c:ser>
          <c:idx val="0"/>
          <c:order val="1"/>
          <c:tx>
            <c:strRef>
              <c:f>Kwartaalcijfers!$D$18</c:f>
              <c:strCache>
                <c:ptCount val="1"/>
                <c:pt idx="0">
                  <c:v>2020</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Verdana" panose="020B0604030504040204" pitchFamily="34" charset="0"/>
                    <a:ea typeface="Verdana" panose="020B0604030504040204" pitchFamily="34" charset="0"/>
                    <a:cs typeface="Verdana" panose="020B0604030504040204" pitchFamily="34" charset="0"/>
                  </a:defRPr>
                </a:pPr>
                <a:endParaRPr lang="LID4096"/>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Kwartaalcijfers!$A$20:$A$23</c:f>
              <c:strCache>
                <c:ptCount val="4"/>
                <c:pt idx="0">
                  <c:v>1e kwartaal</c:v>
                </c:pt>
                <c:pt idx="1">
                  <c:v>2e kwartaal</c:v>
                </c:pt>
                <c:pt idx="2">
                  <c:v>3e kwartaal</c:v>
                </c:pt>
                <c:pt idx="3">
                  <c:v>4e kwartaal</c:v>
                </c:pt>
              </c:strCache>
            </c:strRef>
          </c:cat>
          <c:val>
            <c:numRef>
              <c:f>Kwartaalcijfers!$D$20:$D$23</c:f>
              <c:numCache>
                <c:formatCode>#,##0</c:formatCode>
                <c:ptCount val="4"/>
                <c:pt idx="0">
                  <c:v>21330</c:v>
                </c:pt>
                <c:pt idx="1">
                  <c:v>21440</c:v>
                </c:pt>
                <c:pt idx="2">
                  <c:v>21805</c:v>
                </c:pt>
                <c:pt idx="3">
                  <c:v>22170</c:v>
                </c:pt>
              </c:numCache>
            </c:numRef>
          </c:val>
          <c:extLst>
            <c:ext xmlns:c16="http://schemas.microsoft.com/office/drawing/2014/chart" uri="{C3380CC4-5D6E-409C-BE32-E72D297353CC}">
              <c16:uniqueId val="{00000001-4096-4394-A045-92AC6F78AD9B}"/>
            </c:ext>
          </c:extLst>
        </c:ser>
        <c:ser>
          <c:idx val="1"/>
          <c:order val="2"/>
          <c:tx>
            <c:strRef>
              <c:f>Kwartaalcijfers!$F$18</c:f>
              <c:strCache>
                <c:ptCount val="1"/>
                <c:pt idx="0">
                  <c:v>2021</c:v>
                </c:pt>
              </c:strCache>
            </c:strRef>
          </c:tx>
          <c:spPr>
            <a:solidFill>
              <a:schemeClr val="accent2"/>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3-4096-4394-A045-92AC6F78AD9B}"/>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Kwartaalcijfers!$A$20:$A$23</c:f>
              <c:strCache>
                <c:ptCount val="4"/>
                <c:pt idx="0">
                  <c:v>1e kwartaal</c:v>
                </c:pt>
                <c:pt idx="1">
                  <c:v>2e kwartaal</c:v>
                </c:pt>
                <c:pt idx="2">
                  <c:v>3e kwartaal</c:v>
                </c:pt>
                <c:pt idx="3">
                  <c:v>4e kwartaal</c:v>
                </c:pt>
              </c:strCache>
            </c:strRef>
          </c:cat>
          <c:val>
            <c:numRef>
              <c:f>Kwartaalcijfers!$F$20:$F$23</c:f>
              <c:numCache>
                <c:formatCode>#,##0</c:formatCode>
                <c:ptCount val="4"/>
                <c:pt idx="0">
                  <c:v>22530</c:v>
                </c:pt>
                <c:pt idx="1">
                  <c:v>22890</c:v>
                </c:pt>
                <c:pt idx="2">
                  <c:v>23135</c:v>
                </c:pt>
                <c:pt idx="3">
                  <c:v>23590</c:v>
                </c:pt>
              </c:numCache>
            </c:numRef>
          </c:val>
          <c:extLst>
            <c:ext xmlns:c16="http://schemas.microsoft.com/office/drawing/2014/chart" uri="{C3380CC4-5D6E-409C-BE32-E72D297353CC}">
              <c16:uniqueId val="{00000004-4096-4394-A045-92AC6F78AD9B}"/>
            </c:ext>
          </c:extLst>
        </c:ser>
        <c:ser>
          <c:idx val="2"/>
          <c:order val="3"/>
          <c:tx>
            <c:strRef>
              <c:f>Kwartaalcijfers!$H$18</c:f>
              <c:strCache>
                <c:ptCount val="1"/>
                <c:pt idx="0">
                  <c:v>2022</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Kwartaalcijfers!$H$20:$H$23</c:f>
              <c:numCache>
                <c:formatCode>#,##0</c:formatCode>
                <c:ptCount val="4"/>
                <c:pt idx="0">
                  <c:v>23900</c:v>
                </c:pt>
                <c:pt idx="1">
                  <c:v>23945</c:v>
                </c:pt>
                <c:pt idx="2">
                  <c:v>24160</c:v>
                </c:pt>
                <c:pt idx="3">
                  <c:v>24445</c:v>
                </c:pt>
              </c:numCache>
            </c:numRef>
          </c:val>
          <c:extLst>
            <c:ext xmlns:c16="http://schemas.microsoft.com/office/drawing/2014/chart" uri="{C3380CC4-5D6E-409C-BE32-E72D297353CC}">
              <c16:uniqueId val="{00000005-4096-4394-A045-92AC6F78AD9B}"/>
            </c:ext>
          </c:extLst>
        </c:ser>
        <c:ser>
          <c:idx val="4"/>
          <c:order val="4"/>
          <c:tx>
            <c:strRef>
              <c:f>Kwartaalcijfers!$J$18</c:f>
              <c:strCache>
                <c:ptCount val="1"/>
                <c:pt idx="0">
                  <c:v>2023</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Kwartaalcijfers!$J$20:$J$23</c:f>
              <c:numCache>
                <c:formatCode>#,##0</c:formatCode>
                <c:ptCount val="4"/>
                <c:pt idx="0">
                  <c:v>24570</c:v>
                </c:pt>
                <c:pt idx="1">
                  <c:v>24675</c:v>
                </c:pt>
                <c:pt idx="2">
                  <c:v>25045</c:v>
                </c:pt>
                <c:pt idx="3">
                  <c:v>25300</c:v>
                </c:pt>
              </c:numCache>
            </c:numRef>
          </c:val>
          <c:extLst>
            <c:ext xmlns:c16="http://schemas.microsoft.com/office/drawing/2014/chart" uri="{C3380CC4-5D6E-409C-BE32-E72D297353CC}">
              <c16:uniqueId val="{00000002-8E16-4313-81AD-B4F8A3682B2F}"/>
            </c:ext>
          </c:extLst>
        </c:ser>
        <c:ser>
          <c:idx val="5"/>
          <c:order val="5"/>
          <c:tx>
            <c:strRef>
              <c:f>Kwartaalcijfers!$L$18</c:f>
              <c:strCache>
                <c:ptCount val="1"/>
                <c:pt idx="0">
                  <c:v>2024</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Verdana" panose="020B0604030504040204" pitchFamily="34" charset="0"/>
                    <a:ea typeface="Verdana" panose="020B0604030504040204" pitchFamily="34" charset="0"/>
                    <a:cs typeface="Verdana" panose="020B0604030504040204" pitchFamily="34" charset="0"/>
                  </a:defRPr>
                </a:pPr>
                <a:endParaRPr lang="LID4096"/>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Kwartaalcijfers!$L$20:$L$23</c:f>
              <c:numCache>
                <c:formatCode>#,##0</c:formatCode>
                <c:ptCount val="4"/>
                <c:pt idx="0">
                  <c:v>25570</c:v>
                </c:pt>
                <c:pt idx="1">
                  <c:v>25585</c:v>
                </c:pt>
                <c:pt idx="2">
                  <c:v>25820</c:v>
                </c:pt>
                <c:pt idx="3">
                  <c:v>26010</c:v>
                </c:pt>
              </c:numCache>
            </c:numRef>
          </c:val>
          <c:extLst>
            <c:ext xmlns:c16="http://schemas.microsoft.com/office/drawing/2014/chart" uri="{C3380CC4-5D6E-409C-BE32-E72D297353CC}">
              <c16:uniqueId val="{00000002-DC95-488C-9098-F361477BB747}"/>
            </c:ext>
          </c:extLst>
        </c:ser>
        <c:ser>
          <c:idx val="6"/>
          <c:order val="6"/>
          <c:tx>
            <c:strRef>
              <c:f>Kwartaalcijfers!$N$18</c:f>
              <c:strCache>
                <c:ptCount val="1"/>
                <c:pt idx="0">
                  <c:v>2025</c:v>
                </c:pt>
              </c:strCache>
            </c:strRef>
          </c:tx>
          <c:spPr>
            <a:solidFill>
              <a:schemeClr val="accent4">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Kwartaalcijfers!$N$20:$N$23</c:f>
              <c:numCache>
                <c:formatCode>#,##0</c:formatCode>
                <c:ptCount val="4"/>
                <c:pt idx="0">
                  <c:v>26110</c:v>
                </c:pt>
                <c:pt idx="1">
                  <c:v>26130</c:v>
                </c:pt>
                <c:pt idx="2">
                  <c:v>26345</c:v>
                </c:pt>
                <c:pt idx="3">
                  <c:v>26605</c:v>
                </c:pt>
              </c:numCache>
            </c:numRef>
          </c:val>
          <c:extLst>
            <c:ext xmlns:c16="http://schemas.microsoft.com/office/drawing/2014/chart" uri="{C3380CC4-5D6E-409C-BE32-E72D297353CC}">
              <c16:uniqueId val="{00000002-A51B-409E-BECC-9BD8B44334B9}"/>
            </c:ext>
          </c:extLst>
        </c:ser>
        <c:ser>
          <c:idx val="7"/>
          <c:order val="7"/>
          <c:tx>
            <c:strRef>
              <c:f>Kwartaalcijfers!$P$18</c:f>
              <c:strCache>
                <c:ptCount val="1"/>
                <c:pt idx="0">
                  <c:v>2026</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Verdana" panose="020B0604030504040204" pitchFamily="34" charset="0"/>
                  </a:defRPr>
                </a:pPr>
                <a:endParaRPr lang="nl-NL"/>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Kwartaalcijfers!$P$20:$P$23</c:f>
              <c:numCache>
                <c:formatCode>#,##0</c:formatCode>
                <c:ptCount val="4"/>
                <c:pt idx="0">
                  <c:v>26875</c:v>
                </c:pt>
                <c:pt idx="1">
                  <c:v>27005</c:v>
                </c:pt>
              </c:numCache>
            </c:numRef>
          </c:val>
          <c:extLst>
            <c:ext xmlns:c16="http://schemas.microsoft.com/office/drawing/2014/chart" uri="{C3380CC4-5D6E-409C-BE32-E72D297353CC}">
              <c16:uniqueId val="{00000002-83C2-4604-9154-3FE868ABCD0E}"/>
            </c:ext>
          </c:extLst>
        </c:ser>
        <c:dLbls>
          <c:dLblPos val="inEnd"/>
          <c:showLegendKey val="0"/>
          <c:showVal val="1"/>
          <c:showCatName val="0"/>
          <c:showSerName val="0"/>
          <c:showPercent val="0"/>
          <c:showBubbleSize val="0"/>
        </c:dLbls>
        <c:gapWidth val="100"/>
        <c:axId val="237407824"/>
        <c:axId val="237408216"/>
        <c:extLst>
          <c:ext xmlns:c15="http://schemas.microsoft.com/office/drawing/2012/chart" uri="{02D57815-91ED-43cb-92C2-25804820EDAC}">
            <c15:filteredBarSeries>
              <c15:ser>
                <c:idx val="3"/>
                <c:order val="0"/>
                <c:tx>
                  <c:strRef>
                    <c:extLst>
                      <c:ext uri="{02D57815-91ED-43cb-92C2-25804820EDAC}">
                        <c15:formulaRef>
                          <c15:sqref>Kwartaalcijfers!$B$18</c15:sqref>
                        </c15:formulaRef>
                      </c:ext>
                    </c:extLst>
                    <c:strCache>
                      <c:ptCount val="1"/>
                      <c:pt idx="0">
                        <c:v>2019</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dLblPos val="in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Kwartaalcijfers!$A$20:$A$23</c15:sqref>
                        </c15:formulaRef>
                      </c:ext>
                    </c:extLst>
                    <c:strCache>
                      <c:ptCount val="4"/>
                      <c:pt idx="0">
                        <c:v>1e kwartaal</c:v>
                      </c:pt>
                      <c:pt idx="1">
                        <c:v>2e kwartaal</c:v>
                      </c:pt>
                      <c:pt idx="2">
                        <c:v>3e kwartaal</c:v>
                      </c:pt>
                      <c:pt idx="3">
                        <c:v>4e kwartaal</c:v>
                      </c:pt>
                    </c:strCache>
                  </c:strRef>
                </c:cat>
                <c:val>
                  <c:numRef>
                    <c:extLst>
                      <c:ext uri="{02D57815-91ED-43cb-92C2-25804820EDAC}">
                        <c15:formulaRef>
                          <c15:sqref>Kwartaalcijfers!$B$20:$B$23</c15:sqref>
                        </c15:formulaRef>
                      </c:ext>
                    </c:extLst>
                    <c:numCache>
                      <c:formatCode>#,##0</c:formatCode>
                      <c:ptCount val="4"/>
                      <c:pt idx="0">
                        <c:v>20655</c:v>
                      </c:pt>
                      <c:pt idx="1">
                        <c:v>20655</c:v>
                      </c:pt>
                      <c:pt idx="2">
                        <c:v>20775</c:v>
                      </c:pt>
                      <c:pt idx="3">
                        <c:v>21105</c:v>
                      </c:pt>
                    </c:numCache>
                  </c:numRef>
                </c:val>
                <c:extLst>
                  <c:ext xmlns:c16="http://schemas.microsoft.com/office/drawing/2014/chart" uri="{C3380CC4-5D6E-409C-BE32-E72D297353CC}">
                    <c16:uniqueId val="{00000000-4096-4394-A045-92AC6F78AD9B}"/>
                  </c:ext>
                </c:extLst>
              </c15:ser>
            </c15:filteredBarSeries>
          </c:ext>
        </c:extLst>
      </c:barChart>
      <c:catAx>
        <c:axId val="2374078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crossAx val="237408216"/>
        <c:crosses val="autoZero"/>
        <c:auto val="1"/>
        <c:lblAlgn val="ctr"/>
        <c:lblOffset val="100"/>
        <c:noMultiLvlLbl val="0"/>
      </c:catAx>
      <c:valAx>
        <c:axId val="23740821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high"/>
        <c:spPr>
          <a:noFill/>
          <a:ln>
            <a:noFill/>
          </a:ln>
          <a:effectLst/>
        </c:spPr>
        <c:txPr>
          <a:bodyPr rot="-1020000" spcFirstLastPara="1" vertOverflow="ellipsis" wrap="square" anchor="ctr" anchorCtr="1"/>
          <a:lstStyle/>
          <a:p>
            <a:pPr>
              <a:defRPr sz="8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crossAx val="237407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legend>
    <c:plotVisOnly val="1"/>
    <c:dispBlanksAs val="gap"/>
    <c:showDLblsOverMax val="0"/>
  </c:chart>
  <c:spPr>
    <a:solidFill>
      <a:schemeClr val="bg1"/>
    </a:solidFill>
    <a:ln w="9525" cap="flat" cmpd="sng" algn="ctr">
      <a:noFill/>
      <a:round/>
    </a:ln>
    <a:effectLst/>
  </c:spPr>
  <c:txPr>
    <a:bodyPr/>
    <a:lstStyle/>
    <a:p>
      <a:pPr>
        <a:defRPr sz="800">
          <a:latin typeface="Verdana" panose="020B0604030504040204" pitchFamily="34" charset="0"/>
          <a:ea typeface="Verdana" panose="020B0604030504040204" pitchFamily="34" charset="0"/>
          <a:cs typeface="Verdana" panose="020B0604030504040204" pitchFamily="34" charset="0"/>
        </a:defRPr>
      </a:pPr>
      <a:endParaRPr lang="LID4096"/>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Verdana" panose="020B0604030504040204" pitchFamily="34" charset="0"/>
              </a:defRPr>
            </a:pPr>
            <a:r>
              <a:rPr lang="en-US"/>
              <a:t>Aantal bedrijven met meer dan 1 wp, per kwartaal</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title>
    <c:autoTitleDeleted val="0"/>
    <c:plotArea>
      <c:layout/>
      <c:barChart>
        <c:barDir val="bar"/>
        <c:grouping val="clustered"/>
        <c:varyColors val="0"/>
        <c:ser>
          <c:idx val="0"/>
          <c:order val="1"/>
          <c:tx>
            <c:strRef>
              <c:f>Kwartaalcijfers!$D$92</c:f>
              <c:strCache>
                <c:ptCount val="1"/>
                <c:pt idx="0">
                  <c:v>2020</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Verdana" panose="020B0604030504040204" pitchFamily="34" charset="0"/>
                    <a:ea typeface="Verdana" panose="020B0604030504040204" pitchFamily="34" charset="0"/>
                    <a:cs typeface="Verdana" panose="020B0604030504040204" pitchFamily="34" charset="0"/>
                  </a:defRPr>
                </a:pPr>
                <a:endParaRPr lang="LID4096"/>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Kwartaalcijfers!$A$20:$A$23</c:f>
              <c:strCache>
                <c:ptCount val="4"/>
                <c:pt idx="0">
                  <c:v>1e kwartaal</c:v>
                </c:pt>
                <c:pt idx="1">
                  <c:v>2e kwartaal</c:v>
                </c:pt>
                <c:pt idx="2">
                  <c:v>3e kwartaal</c:v>
                </c:pt>
                <c:pt idx="3">
                  <c:v>4e kwartaal</c:v>
                </c:pt>
              </c:strCache>
            </c:strRef>
          </c:cat>
          <c:val>
            <c:numRef>
              <c:f>Kwartaalcijfers!$D$94:$D$97</c:f>
              <c:numCache>
                <c:formatCode>#,##0</c:formatCode>
                <c:ptCount val="4"/>
                <c:pt idx="0">
                  <c:v>6345</c:v>
                </c:pt>
                <c:pt idx="1">
                  <c:v>6385</c:v>
                </c:pt>
                <c:pt idx="2">
                  <c:v>6350</c:v>
                </c:pt>
                <c:pt idx="3">
                  <c:v>6320</c:v>
                </c:pt>
              </c:numCache>
            </c:numRef>
          </c:val>
          <c:extLst>
            <c:ext xmlns:c16="http://schemas.microsoft.com/office/drawing/2014/chart" uri="{C3380CC4-5D6E-409C-BE32-E72D297353CC}">
              <c16:uniqueId val="{00000001-2C4E-4832-879D-950DFF7B25C6}"/>
            </c:ext>
          </c:extLst>
        </c:ser>
        <c:ser>
          <c:idx val="1"/>
          <c:order val="2"/>
          <c:tx>
            <c:strRef>
              <c:f>Kwartaalcijfers!$F$92</c:f>
              <c:strCache>
                <c:ptCount val="1"/>
                <c:pt idx="0">
                  <c:v>2021</c:v>
                </c:pt>
              </c:strCache>
            </c:strRef>
          </c:tx>
          <c:spPr>
            <a:solidFill>
              <a:schemeClr val="accent2"/>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3-2C4E-4832-879D-950DFF7B25C6}"/>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Kwartaalcijfers!$A$20:$A$23</c:f>
              <c:strCache>
                <c:ptCount val="4"/>
                <c:pt idx="0">
                  <c:v>1e kwartaal</c:v>
                </c:pt>
                <c:pt idx="1">
                  <c:v>2e kwartaal</c:v>
                </c:pt>
                <c:pt idx="2">
                  <c:v>3e kwartaal</c:v>
                </c:pt>
                <c:pt idx="3">
                  <c:v>4e kwartaal</c:v>
                </c:pt>
              </c:strCache>
            </c:strRef>
          </c:cat>
          <c:val>
            <c:numRef>
              <c:f>Kwartaalcijfers!$F$94:$F$97</c:f>
              <c:numCache>
                <c:formatCode>#,##0</c:formatCode>
                <c:ptCount val="4"/>
                <c:pt idx="0">
                  <c:v>6390</c:v>
                </c:pt>
                <c:pt idx="1">
                  <c:v>6300</c:v>
                </c:pt>
                <c:pt idx="2">
                  <c:v>6250</c:v>
                </c:pt>
                <c:pt idx="3">
                  <c:v>6265</c:v>
                </c:pt>
              </c:numCache>
            </c:numRef>
          </c:val>
          <c:extLst>
            <c:ext xmlns:c16="http://schemas.microsoft.com/office/drawing/2014/chart" uri="{C3380CC4-5D6E-409C-BE32-E72D297353CC}">
              <c16:uniqueId val="{00000004-2C4E-4832-879D-950DFF7B25C6}"/>
            </c:ext>
          </c:extLst>
        </c:ser>
        <c:ser>
          <c:idx val="2"/>
          <c:order val="3"/>
          <c:tx>
            <c:strRef>
              <c:f>Kwartaalcijfers!$H$92</c:f>
              <c:strCache>
                <c:ptCount val="1"/>
                <c:pt idx="0">
                  <c:v>2022</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Kwartaalcijfers!$H$94:$H$97</c:f>
              <c:numCache>
                <c:formatCode>#,##0</c:formatCode>
                <c:ptCount val="4"/>
                <c:pt idx="0">
                  <c:v>6210</c:v>
                </c:pt>
                <c:pt idx="1">
                  <c:v>6190</c:v>
                </c:pt>
                <c:pt idx="2">
                  <c:v>6150</c:v>
                </c:pt>
                <c:pt idx="3">
                  <c:v>6130</c:v>
                </c:pt>
              </c:numCache>
            </c:numRef>
          </c:val>
          <c:extLst>
            <c:ext xmlns:c16="http://schemas.microsoft.com/office/drawing/2014/chart" uri="{C3380CC4-5D6E-409C-BE32-E72D297353CC}">
              <c16:uniqueId val="{00000005-2C4E-4832-879D-950DFF7B25C6}"/>
            </c:ext>
          </c:extLst>
        </c:ser>
        <c:ser>
          <c:idx val="4"/>
          <c:order val="4"/>
          <c:tx>
            <c:strRef>
              <c:f>Kwartaalcijfers!$J$92</c:f>
              <c:strCache>
                <c:ptCount val="1"/>
                <c:pt idx="0">
                  <c:v>2023</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Kwartaalcijfers!$J$94:$J$97</c:f>
              <c:numCache>
                <c:formatCode>#,##0</c:formatCode>
                <c:ptCount val="4"/>
                <c:pt idx="0">
                  <c:v>6090</c:v>
                </c:pt>
                <c:pt idx="1">
                  <c:v>6080</c:v>
                </c:pt>
                <c:pt idx="2">
                  <c:v>6005</c:v>
                </c:pt>
                <c:pt idx="3">
                  <c:v>5990</c:v>
                </c:pt>
              </c:numCache>
            </c:numRef>
          </c:val>
          <c:extLst>
            <c:ext xmlns:c16="http://schemas.microsoft.com/office/drawing/2014/chart" uri="{C3380CC4-5D6E-409C-BE32-E72D297353CC}">
              <c16:uniqueId val="{00000002-33DA-43B8-BC49-048D918336F3}"/>
            </c:ext>
          </c:extLst>
        </c:ser>
        <c:ser>
          <c:idx val="5"/>
          <c:order val="5"/>
          <c:tx>
            <c:strRef>
              <c:f>Kwartaalcijfers!$L$92</c:f>
              <c:strCache>
                <c:ptCount val="1"/>
                <c:pt idx="0">
                  <c:v>2024</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Verdana" panose="020B0604030504040204" pitchFamily="34" charset="0"/>
                    <a:ea typeface="Verdana" panose="020B0604030504040204" pitchFamily="34" charset="0"/>
                    <a:cs typeface="Verdana" panose="020B0604030504040204" pitchFamily="34" charset="0"/>
                  </a:defRPr>
                </a:pPr>
                <a:endParaRPr lang="LID4096"/>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Kwartaalcijfers!$L$94:$L$97</c:f>
              <c:numCache>
                <c:formatCode>#,##0</c:formatCode>
                <c:ptCount val="4"/>
                <c:pt idx="0">
                  <c:v>5985</c:v>
                </c:pt>
                <c:pt idx="1">
                  <c:v>5970</c:v>
                </c:pt>
                <c:pt idx="2">
                  <c:v>5930</c:v>
                </c:pt>
                <c:pt idx="3">
                  <c:v>5910</c:v>
                </c:pt>
              </c:numCache>
            </c:numRef>
          </c:val>
          <c:extLst>
            <c:ext xmlns:c16="http://schemas.microsoft.com/office/drawing/2014/chart" uri="{C3380CC4-5D6E-409C-BE32-E72D297353CC}">
              <c16:uniqueId val="{00000003-CDCF-41A6-890D-0C24BA064CD4}"/>
            </c:ext>
          </c:extLst>
        </c:ser>
        <c:ser>
          <c:idx val="6"/>
          <c:order val="6"/>
          <c:tx>
            <c:strRef>
              <c:f>Kwartaalcijfers!$N$92</c:f>
              <c:strCache>
                <c:ptCount val="1"/>
                <c:pt idx="0">
                  <c:v>2025</c:v>
                </c:pt>
              </c:strCache>
            </c:strRef>
          </c:tx>
          <c:spPr>
            <a:solidFill>
              <a:schemeClr val="accent4">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Kwartaalcijfers!$N$94:$N$97</c:f>
              <c:numCache>
                <c:formatCode>#,##0</c:formatCode>
                <c:ptCount val="4"/>
                <c:pt idx="0">
                  <c:v>5925</c:v>
                </c:pt>
                <c:pt idx="1">
                  <c:v>5895</c:v>
                </c:pt>
                <c:pt idx="2">
                  <c:v>5905</c:v>
                </c:pt>
                <c:pt idx="3">
                  <c:v>5935</c:v>
                </c:pt>
              </c:numCache>
            </c:numRef>
          </c:val>
          <c:extLst>
            <c:ext xmlns:c16="http://schemas.microsoft.com/office/drawing/2014/chart" uri="{C3380CC4-5D6E-409C-BE32-E72D297353CC}">
              <c16:uniqueId val="{00000002-C826-48E9-A24C-BDB6137B1BF9}"/>
            </c:ext>
          </c:extLst>
        </c:ser>
        <c:ser>
          <c:idx val="7"/>
          <c:order val="7"/>
          <c:tx>
            <c:strRef>
              <c:f>Kwartaalcijfers!$P$92</c:f>
              <c:strCache>
                <c:ptCount val="1"/>
                <c:pt idx="0">
                  <c:v>2026</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Verdana" panose="020B0604030504040204" pitchFamily="34" charset="0"/>
                  </a:defRPr>
                </a:pPr>
                <a:endParaRPr lang="nl-NL"/>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Kwartaalcijfers!$P$94:$P$97</c:f>
              <c:numCache>
                <c:formatCode>#,##0</c:formatCode>
                <c:ptCount val="4"/>
                <c:pt idx="0">
                  <c:v>5875</c:v>
                </c:pt>
                <c:pt idx="1">
                  <c:v>5880</c:v>
                </c:pt>
              </c:numCache>
            </c:numRef>
          </c:val>
          <c:extLst>
            <c:ext xmlns:c16="http://schemas.microsoft.com/office/drawing/2014/chart" uri="{C3380CC4-5D6E-409C-BE32-E72D297353CC}">
              <c16:uniqueId val="{00000002-65EF-4BC3-8ED1-563E42993D23}"/>
            </c:ext>
          </c:extLst>
        </c:ser>
        <c:dLbls>
          <c:dLblPos val="inEnd"/>
          <c:showLegendKey val="0"/>
          <c:showVal val="1"/>
          <c:showCatName val="0"/>
          <c:showSerName val="0"/>
          <c:showPercent val="0"/>
          <c:showBubbleSize val="0"/>
        </c:dLbls>
        <c:gapWidth val="100"/>
        <c:axId val="126390200"/>
        <c:axId val="126390984"/>
        <c:extLst>
          <c:ext xmlns:c15="http://schemas.microsoft.com/office/drawing/2012/chart" uri="{02D57815-91ED-43cb-92C2-25804820EDAC}">
            <c15:filteredBarSeries>
              <c15:ser>
                <c:idx val="3"/>
                <c:order val="0"/>
                <c:tx>
                  <c:strRef>
                    <c:extLst>
                      <c:ext uri="{02D57815-91ED-43cb-92C2-25804820EDAC}">
                        <c15:formulaRef>
                          <c15:sqref>Kwartaalcijfers!$B$92</c15:sqref>
                        </c15:formulaRef>
                      </c:ext>
                    </c:extLst>
                    <c:strCache>
                      <c:ptCount val="1"/>
                      <c:pt idx="0">
                        <c:v>2019</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dLblPos val="in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Kwartaalcijfers!$A$20:$A$23</c15:sqref>
                        </c15:formulaRef>
                      </c:ext>
                    </c:extLst>
                    <c:strCache>
                      <c:ptCount val="4"/>
                      <c:pt idx="0">
                        <c:v>1e kwartaal</c:v>
                      </c:pt>
                      <c:pt idx="1">
                        <c:v>2e kwartaal</c:v>
                      </c:pt>
                      <c:pt idx="2">
                        <c:v>3e kwartaal</c:v>
                      </c:pt>
                      <c:pt idx="3">
                        <c:v>4e kwartaal</c:v>
                      </c:pt>
                    </c:strCache>
                  </c:strRef>
                </c:cat>
                <c:val>
                  <c:numRef>
                    <c:extLst>
                      <c:ext uri="{02D57815-91ED-43cb-92C2-25804820EDAC}">
                        <c15:formulaRef>
                          <c15:sqref>Kwartaalcijfers!$B$94:$B$97</c15:sqref>
                        </c15:formulaRef>
                      </c:ext>
                    </c:extLst>
                    <c:numCache>
                      <c:formatCode>#,##0</c:formatCode>
                      <c:ptCount val="4"/>
                      <c:pt idx="0">
                        <c:v>6310</c:v>
                      </c:pt>
                      <c:pt idx="1">
                        <c:v>6360</c:v>
                      </c:pt>
                      <c:pt idx="2">
                        <c:v>6365</c:v>
                      </c:pt>
                      <c:pt idx="3">
                        <c:v>6375</c:v>
                      </c:pt>
                    </c:numCache>
                  </c:numRef>
                </c:val>
                <c:extLst>
                  <c:ext xmlns:c16="http://schemas.microsoft.com/office/drawing/2014/chart" uri="{C3380CC4-5D6E-409C-BE32-E72D297353CC}">
                    <c16:uniqueId val="{00000000-2C4E-4832-879D-950DFF7B25C6}"/>
                  </c:ext>
                </c:extLst>
              </c15:ser>
            </c15:filteredBarSeries>
          </c:ext>
        </c:extLst>
      </c:barChart>
      <c:catAx>
        <c:axId val="1263902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crossAx val="126390984"/>
        <c:crosses val="autoZero"/>
        <c:auto val="1"/>
        <c:lblAlgn val="ctr"/>
        <c:lblOffset val="100"/>
        <c:noMultiLvlLbl val="0"/>
      </c:catAx>
      <c:valAx>
        <c:axId val="126390984"/>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high"/>
        <c:spPr>
          <a:noFill/>
          <a:ln>
            <a:noFill/>
          </a:ln>
          <a:effectLst/>
        </c:spPr>
        <c:txPr>
          <a:bodyPr rot="-1020000" spcFirstLastPara="1" vertOverflow="ellipsis" wrap="square" anchor="ctr" anchorCtr="1"/>
          <a:lstStyle/>
          <a:p>
            <a:pPr>
              <a:defRPr sz="8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crossAx val="1263902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legend>
    <c:plotVisOnly val="1"/>
    <c:dispBlanksAs val="gap"/>
    <c:showDLblsOverMax val="0"/>
  </c:chart>
  <c:spPr>
    <a:solidFill>
      <a:schemeClr val="bg1"/>
    </a:solidFill>
    <a:ln w="9525" cap="flat" cmpd="sng" algn="ctr">
      <a:noFill/>
      <a:round/>
    </a:ln>
    <a:effectLst/>
  </c:spPr>
  <c:txPr>
    <a:bodyPr/>
    <a:lstStyle/>
    <a:p>
      <a:pPr>
        <a:defRPr sz="800">
          <a:latin typeface="Verdana" panose="020B0604030504040204" pitchFamily="34" charset="0"/>
          <a:ea typeface="Verdana" panose="020B0604030504040204" pitchFamily="34" charset="0"/>
          <a:cs typeface="Verdana" panose="020B0604030504040204" pitchFamily="34" charset="0"/>
        </a:defRPr>
      </a:pPr>
      <a:endParaRPr lang="LID4096"/>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Verdana" panose="020B0604030504040204" pitchFamily="34" charset="0"/>
              </a:defRPr>
            </a:pPr>
            <a:r>
              <a:rPr lang="en-US"/>
              <a:t>Omzet</a:t>
            </a:r>
            <a:r>
              <a:rPr lang="en-US" baseline="0"/>
              <a:t> excl BTW </a:t>
            </a:r>
            <a:r>
              <a:rPr lang="en-US"/>
              <a:t>per kwartaal</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title>
    <c:autoTitleDeleted val="0"/>
    <c:plotArea>
      <c:layout/>
      <c:barChart>
        <c:barDir val="bar"/>
        <c:grouping val="clustered"/>
        <c:varyColors val="0"/>
        <c:ser>
          <c:idx val="0"/>
          <c:order val="1"/>
          <c:tx>
            <c:strRef>
              <c:f>Kwartaalcijfers!$D$103</c:f>
              <c:strCache>
                <c:ptCount val="1"/>
                <c:pt idx="0">
                  <c:v>2020</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Verdana" panose="020B0604030504040204" pitchFamily="34" charset="0"/>
                    <a:ea typeface="Verdana" panose="020B0604030504040204" pitchFamily="34" charset="0"/>
                    <a:cs typeface="Verdana" panose="020B0604030504040204" pitchFamily="34" charset="0"/>
                  </a:defRPr>
                </a:pPr>
                <a:endParaRPr lang="LID4096"/>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Kwartaalcijfers!$A$20:$A$23</c:f>
              <c:strCache>
                <c:ptCount val="4"/>
                <c:pt idx="0">
                  <c:v>1e kwartaal</c:v>
                </c:pt>
                <c:pt idx="1">
                  <c:v>2e kwartaal</c:v>
                </c:pt>
                <c:pt idx="2">
                  <c:v>3e kwartaal</c:v>
                </c:pt>
                <c:pt idx="3">
                  <c:v>4e kwartaal</c:v>
                </c:pt>
              </c:strCache>
            </c:strRef>
          </c:cat>
          <c:val>
            <c:numRef>
              <c:f>Kwartaalcijfers!$D$105:$D$108</c:f>
              <c:numCache>
                <c:formatCode>_ [$€-413]\ * #,##0_ ;_ [$€-413]\ * \-#,##0_ ;_ [$€-413]\ * "-"_ ;_ @_ </c:formatCode>
                <c:ptCount val="4"/>
                <c:pt idx="0">
                  <c:v>383061201</c:v>
                </c:pt>
                <c:pt idx="1">
                  <c:v>322048428</c:v>
                </c:pt>
                <c:pt idx="2">
                  <c:v>436260514</c:v>
                </c:pt>
                <c:pt idx="3">
                  <c:v>390823716</c:v>
                </c:pt>
              </c:numCache>
            </c:numRef>
          </c:val>
          <c:extLst>
            <c:ext xmlns:c16="http://schemas.microsoft.com/office/drawing/2014/chart" uri="{C3380CC4-5D6E-409C-BE32-E72D297353CC}">
              <c16:uniqueId val="{00000001-DD88-49C8-BF53-49CCED76FDA4}"/>
            </c:ext>
          </c:extLst>
        </c:ser>
        <c:ser>
          <c:idx val="1"/>
          <c:order val="2"/>
          <c:tx>
            <c:strRef>
              <c:f>Kwartaalcijfers!$F$103</c:f>
              <c:strCache>
                <c:ptCount val="1"/>
                <c:pt idx="0">
                  <c:v>2021</c:v>
                </c:pt>
              </c:strCache>
            </c:strRef>
          </c:tx>
          <c:spPr>
            <a:solidFill>
              <a:schemeClr val="accent2"/>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3-DD88-49C8-BF53-49CCED76FD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Kwartaalcijfers!$A$20:$A$23</c:f>
              <c:strCache>
                <c:ptCount val="4"/>
                <c:pt idx="0">
                  <c:v>1e kwartaal</c:v>
                </c:pt>
                <c:pt idx="1">
                  <c:v>2e kwartaal</c:v>
                </c:pt>
                <c:pt idx="2">
                  <c:v>3e kwartaal</c:v>
                </c:pt>
                <c:pt idx="3">
                  <c:v>4e kwartaal</c:v>
                </c:pt>
              </c:strCache>
            </c:strRef>
          </c:cat>
          <c:val>
            <c:numRef>
              <c:f>Kwartaalcijfers!$F$105:$F$108</c:f>
              <c:numCache>
                <c:formatCode>_ [$€-413]\ * #,##0_ ;_ [$€-413]\ * \-#,##0_ ;_ [$€-413]\ * "-"_ ;_ @_ </c:formatCode>
                <c:ptCount val="4"/>
                <c:pt idx="0">
                  <c:v>245881678</c:v>
                </c:pt>
                <c:pt idx="1">
                  <c:v>452519928</c:v>
                </c:pt>
                <c:pt idx="2">
                  <c:v>473668890</c:v>
                </c:pt>
                <c:pt idx="3">
                  <c:v>450056239</c:v>
                </c:pt>
              </c:numCache>
            </c:numRef>
          </c:val>
          <c:extLst>
            <c:ext xmlns:c16="http://schemas.microsoft.com/office/drawing/2014/chart" uri="{C3380CC4-5D6E-409C-BE32-E72D297353CC}">
              <c16:uniqueId val="{00000004-DD88-49C8-BF53-49CCED76FDA4}"/>
            </c:ext>
          </c:extLst>
        </c:ser>
        <c:ser>
          <c:idx val="2"/>
          <c:order val="3"/>
          <c:tx>
            <c:strRef>
              <c:f>Kwartaalcijfers!$H$103</c:f>
              <c:strCache>
                <c:ptCount val="1"/>
                <c:pt idx="0">
                  <c:v>2022</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Kwartaalcijfers!$H$105:$H$108</c:f>
              <c:numCache>
                <c:formatCode>_ [$€-413]\ * #,##0_ ;_ [$€-413]\ * \-#,##0_ ;_ [$€-413]\ * "-"_ ;_ @_ </c:formatCode>
                <c:ptCount val="4"/>
                <c:pt idx="0">
                  <c:v>436165564</c:v>
                </c:pt>
                <c:pt idx="1">
                  <c:v>503348424</c:v>
                </c:pt>
                <c:pt idx="2">
                  <c:v>500395997</c:v>
                </c:pt>
                <c:pt idx="3">
                  <c:v>545682707</c:v>
                </c:pt>
              </c:numCache>
            </c:numRef>
          </c:val>
          <c:extLst>
            <c:ext xmlns:c16="http://schemas.microsoft.com/office/drawing/2014/chart" uri="{C3380CC4-5D6E-409C-BE32-E72D297353CC}">
              <c16:uniqueId val="{00000005-DD88-49C8-BF53-49CCED76FDA4}"/>
            </c:ext>
          </c:extLst>
        </c:ser>
        <c:ser>
          <c:idx val="4"/>
          <c:order val="4"/>
          <c:tx>
            <c:strRef>
              <c:f>Kwartaalcijfers!$J$103</c:f>
              <c:strCache>
                <c:ptCount val="1"/>
                <c:pt idx="0">
                  <c:v>2023</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Kwartaalcijfers!$J$105:$J$108</c:f>
              <c:numCache>
                <c:formatCode>_ [$€-413]\ * #,##0_ ;_ [$€-413]\ * \-#,##0_ ;_ [$€-413]\ * "-"_ ;_ @_ </c:formatCode>
                <c:ptCount val="4"/>
                <c:pt idx="0">
                  <c:v>497618192</c:v>
                </c:pt>
                <c:pt idx="1">
                  <c:v>546727215</c:v>
                </c:pt>
                <c:pt idx="2">
                  <c:v>540965198</c:v>
                </c:pt>
                <c:pt idx="3">
                  <c:v>580772829</c:v>
                </c:pt>
              </c:numCache>
            </c:numRef>
          </c:val>
          <c:extLst>
            <c:ext xmlns:c16="http://schemas.microsoft.com/office/drawing/2014/chart" uri="{C3380CC4-5D6E-409C-BE32-E72D297353CC}">
              <c16:uniqueId val="{00000002-8619-472B-BB56-439BE975A6B3}"/>
            </c:ext>
          </c:extLst>
        </c:ser>
        <c:ser>
          <c:idx val="5"/>
          <c:order val="5"/>
          <c:tx>
            <c:strRef>
              <c:f>Kwartaalcijfers!$L$103</c:f>
              <c:strCache>
                <c:ptCount val="1"/>
                <c:pt idx="0">
                  <c:v>2024</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Verdana" panose="020B0604030504040204" pitchFamily="34" charset="0"/>
                    <a:ea typeface="Verdana" panose="020B0604030504040204" pitchFamily="34" charset="0"/>
                    <a:cs typeface="Verdana" panose="020B0604030504040204" pitchFamily="34" charset="0"/>
                  </a:defRPr>
                </a:pPr>
                <a:endParaRPr lang="LID4096"/>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Kwartaalcijfers!$L$105:$L$108</c:f>
              <c:numCache>
                <c:formatCode>_ [$€-413]\ * #,##0_ ;_ [$€-413]\ * \-#,##0_ ;_ [$€-413]\ * "-"_ ;_ @_ </c:formatCode>
                <c:ptCount val="4"/>
                <c:pt idx="0">
                  <c:v>541924431</c:v>
                </c:pt>
                <c:pt idx="1">
                  <c:v>582340484</c:v>
                </c:pt>
                <c:pt idx="2">
                  <c:v>576639967</c:v>
                </c:pt>
                <c:pt idx="3">
                  <c:v>625051434</c:v>
                </c:pt>
              </c:numCache>
            </c:numRef>
          </c:val>
          <c:extLst>
            <c:ext xmlns:c16="http://schemas.microsoft.com/office/drawing/2014/chart" uri="{C3380CC4-5D6E-409C-BE32-E72D297353CC}">
              <c16:uniqueId val="{00000002-7E94-4A3C-A4EE-604BFEBBB9B2}"/>
            </c:ext>
          </c:extLst>
        </c:ser>
        <c:ser>
          <c:idx val="6"/>
          <c:order val="6"/>
          <c:tx>
            <c:strRef>
              <c:f>Kwartaalcijfers!$N$103</c:f>
              <c:strCache>
                <c:ptCount val="1"/>
                <c:pt idx="0">
                  <c:v>2025</c:v>
                </c:pt>
              </c:strCache>
            </c:strRef>
          </c:tx>
          <c:spPr>
            <a:solidFill>
              <a:schemeClr val="accent4">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Kwartaalcijfers!$N$105:$N$108</c:f>
              <c:numCache>
                <c:formatCode>_ [$€-413]\ * #,##0_ ;_ [$€-413]\ * \-#,##0_ ;_ [$€-413]\ * "-"_ ;_ @_ </c:formatCode>
                <c:ptCount val="4"/>
                <c:pt idx="0">
                  <c:v>564066970</c:v>
                </c:pt>
                <c:pt idx="1">
                  <c:v>610790583</c:v>
                </c:pt>
                <c:pt idx="2">
                  <c:v>619173541</c:v>
                </c:pt>
                <c:pt idx="3">
                  <c:v>671997217</c:v>
                </c:pt>
              </c:numCache>
            </c:numRef>
          </c:val>
          <c:extLst>
            <c:ext xmlns:c16="http://schemas.microsoft.com/office/drawing/2014/chart" uri="{C3380CC4-5D6E-409C-BE32-E72D297353CC}">
              <c16:uniqueId val="{00000002-B5D8-48A7-B082-83B3B62A9F05}"/>
            </c:ext>
          </c:extLst>
        </c:ser>
        <c:ser>
          <c:idx val="7"/>
          <c:order val="7"/>
          <c:tx>
            <c:strRef>
              <c:f>Kwartaalcijfers!$P$103</c:f>
              <c:strCache>
                <c:ptCount val="1"/>
                <c:pt idx="0">
                  <c:v>2026</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Verdana" panose="020B0604030504040204" pitchFamily="34" charset="0"/>
                  </a:defRPr>
                </a:pPr>
                <a:endParaRPr lang="nl-NL"/>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Kwartaalcijfers!$P$105:$P$108</c:f>
              <c:numCache>
                <c:formatCode>_ [$€-413]\ * #,##0_ ;_ [$€-413]\ * \-#,##0_ ;_ [$€-413]\ * "-"_ ;_ @_ </c:formatCode>
                <c:ptCount val="4"/>
                <c:pt idx="0">
                  <c:v>600035421</c:v>
                </c:pt>
              </c:numCache>
            </c:numRef>
          </c:val>
          <c:extLst>
            <c:ext xmlns:c16="http://schemas.microsoft.com/office/drawing/2014/chart" uri="{C3380CC4-5D6E-409C-BE32-E72D297353CC}">
              <c16:uniqueId val="{00000002-C237-4554-A01F-E31F6547E576}"/>
            </c:ext>
          </c:extLst>
        </c:ser>
        <c:dLbls>
          <c:dLblPos val="inEnd"/>
          <c:showLegendKey val="0"/>
          <c:showVal val="1"/>
          <c:showCatName val="0"/>
          <c:showSerName val="0"/>
          <c:showPercent val="0"/>
          <c:showBubbleSize val="0"/>
        </c:dLbls>
        <c:gapWidth val="100"/>
        <c:axId val="428317872"/>
        <c:axId val="428320224"/>
        <c:extLst>
          <c:ext xmlns:c15="http://schemas.microsoft.com/office/drawing/2012/chart" uri="{02D57815-91ED-43cb-92C2-25804820EDAC}">
            <c15:filteredBarSeries>
              <c15:ser>
                <c:idx val="3"/>
                <c:order val="0"/>
                <c:tx>
                  <c:strRef>
                    <c:extLst>
                      <c:ext uri="{02D57815-91ED-43cb-92C2-25804820EDAC}">
                        <c15:formulaRef>
                          <c15:sqref>Kwartaalcijfers!$B$103</c15:sqref>
                        </c15:formulaRef>
                      </c:ext>
                    </c:extLst>
                    <c:strCache>
                      <c:ptCount val="1"/>
                      <c:pt idx="0">
                        <c:v>2019</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dLblPos val="in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Kwartaalcijfers!$A$20:$A$23</c15:sqref>
                        </c15:formulaRef>
                      </c:ext>
                    </c:extLst>
                    <c:strCache>
                      <c:ptCount val="4"/>
                      <c:pt idx="0">
                        <c:v>1e kwartaal</c:v>
                      </c:pt>
                      <c:pt idx="1">
                        <c:v>2e kwartaal</c:v>
                      </c:pt>
                      <c:pt idx="2">
                        <c:v>3e kwartaal</c:v>
                      </c:pt>
                      <c:pt idx="3">
                        <c:v>4e kwartaal</c:v>
                      </c:pt>
                    </c:strCache>
                  </c:strRef>
                </c:cat>
                <c:val>
                  <c:numRef>
                    <c:extLst>
                      <c:ext uri="{02D57815-91ED-43cb-92C2-25804820EDAC}">
                        <c15:formulaRef>
                          <c15:sqref>Kwartaalcijfers!$B$105:$B$108</c15:sqref>
                        </c15:formulaRef>
                      </c:ext>
                    </c:extLst>
                    <c:numCache>
                      <c:formatCode>"€"\ #,##0</c:formatCode>
                      <c:ptCount val="4"/>
                      <c:pt idx="0">
                        <c:v>421260219</c:v>
                      </c:pt>
                      <c:pt idx="1">
                        <c:v>454287883</c:v>
                      </c:pt>
                      <c:pt idx="2">
                        <c:v>443394926</c:v>
                      </c:pt>
                      <c:pt idx="3">
                        <c:v>481285487</c:v>
                      </c:pt>
                    </c:numCache>
                  </c:numRef>
                </c:val>
                <c:extLst>
                  <c:ext xmlns:c16="http://schemas.microsoft.com/office/drawing/2014/chart" uri="{C3380CC4-5D6E-409C-BE32-E72D297353CC}">
                    <c16:uniqueId val="{00000000-DD88-49C8-BF53-49CCED76FDA4}"/>
                  </c:ext>
                </c:extLst>
              </c15:ser>
            </c15:filteredBarSeries>
          </c:ext>
        </c:extLst>
      </c:barChart>
      <c:catAx>
        <c:axId val="42831787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crossAx val="428320224"/>
        <c:crosses val="autoZero"/>
        <c:auto val="1"/>
        <c:lblAlgn val="ctr"/>
        <c:lblOffset val="100"/>
        <c:noMultiLvlLbl val="0"/>
      </c:catAx>
      <c:valAx>
        <c:axId val="428320224"/>
        <c:scaling>
          <c:orientation val="minMax"/>
        </c:scaling>
        <c:delete val="0"/>
        <c:axPos val="t"/>
        <c:majorGridlines>
          <c:spPr>
            <a:ln w="9525" cap="flat" cmpd="sng" algn="ctr">
              <a:solidFill>
                <a:schemeClr val="tx1">
                  <a:lumMod val="15000"/>
                  <a:lumOff val="85000"/>
                </a:schemeClr>
              </a:solidFill>
              <a:round/>
            </a:ln>
            <a:effectLst/>
          </c:spPr>
        </c:majorGridlines>
        <c:numFmt formatCode="_ [$€-413]\ * #,##0_ ;_ [$€-413]\ * \-#,##0_ ;_ [$€-413]\ * &quot;-&quot;_ ;_ @_ " sourceLinked="1"/>
        <c:majorTickMark val="out"/>
        <c:minorTickMark val="none"/>
        <c:tickLblPos val="high"/>
        <c:spPr>
          <a:noFill/>
          <a:ln>
            <a:noFill/>
          </a:ln>
          <a:effectLst/>
        </c:spPr>
        <c:txPr>
          <a:bodyPr rot="-1020000" spcFirstLastPara="1" vertOverflow="ellipsis" wrap="square" anchor="ctr" anchorCtr="1"/>
          <a:lstStyle/>
          <a:p>
            <a:pPr>
              <a:defRPr sz="8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crossAx val="4283178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legend>
    <c:plotVisOnly val="1"/>
    <c:dispBlanksAs val="gap"/>
    <c:showDLblsOverMax val="0"/>
  </c:chart>
  <c:spPr>
    <a:solidFill>
      <a:schemeClr val="bg1"/>
    </a:solidFill>
    <a:ln w="9525" cap="flat" cmpd="sng" algn="ctr">
      <a:noFill/>
      <a:round/>
    </a:ln>
    <a:effectLst/>
  </c:spPr>
  <c:txPr>
    <a:bodyPr/>
    <a:lstStyle/>
    <a:p>
      <a:pPr>
        <a:defRPr sz="800">
          <a:latin typeface="Verdana" panose="020B0604030504040204" pitchFamily="34" charset="0"/>
          <a:ea typeface="Verdana" panose="020B0604030504040204" pitchFamily="34" charset="0"/>
          <a:cs typeface="Verdana" panose="020B0604030504040204" pitchFamily="34" charset="0"/>
        </a:defRPr>
      </a:pPr>
      <a:endParaRPr lang="LID4096"/>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Verdana" panose="020B0604030504040204" pitchFamily="34" charset="0"/>
              </a:defRPr>
            </a:pPr>
            <a:r>
              <a:rPr lang="en-US"/>
              <a:t>Aantal medewerkers</a:t>
            </a:r>
            <a:r>
              <a:rPr lang="en-US" baseline="0"/>
              <a:t> </a:t>
            </a:r>
            <a:r>
              <a:rPr lang="en-US"/>
              <a:t>per kwartaal</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title>
    <c:autoTitleDeleted val="0"/>
    <c:plotArea>
      <c:layout/>
      <c:barChart>
        <c:barDir val="bar"/>
        <c:grouping val="clustered"/>
        <c:varyColors val="0"/>
        <c:ser>
          <c:idx val="0"/>
          <c:order val="1"/>
          <c:tx>
            <c:strRef>
              <c:f>Kwartaalcijfers!$D$134</c:f>
              <c:strCache>
                <c:ptCount val="1"/>
                <c:pt idx="0">
                  <c:v>2020</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Verdana" panose="020B0604030504040204" pitchFamily="34" charset="0"/>
                    <a:ea typeface="Verdana" panose="020B0604030504040204" pitchFamily="34" charset="0"/>
                    <a:cs typeface="Verdana" panose="020B0604030504040204" pitchFamily="34" charset="0"/>
                  </a:defRPr>
                </a:pPr>
                <a:endParaRPr lang="LID4096"/>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Kwartaalcijfers!$A$20:$A$23</c:f>
              <c:strCache>
                <c:ptCount val="4"/>
                <c:pt idx="0">
                  <c:v>1e kwartaal</c:v>
                </c:pt>
                <c:pt idx="1">
                  <c:v>2e kwartaal</c:v>
                </c:pt>
                <c:pt idx="2">
                  <c:v>3e kwartaal</c:v>
                </c:pt>
                <c:pt idx="3">
                  <c:v>4e kwartaal</c:v>
                </c:pt>
              </c:strCache>
            </c:strRef>
          </c:cat>
          <c:val>
            <c:numRef>
              <c:f>Kwartaalcijfers!$D$136:$D$139</c:f>
              <c:numCache>
                <c:formatCode>#,##0</c:formatCode>
                <c:ptCount val="4"/>
                <c:pt idx="0">
                  <c:v>26093</c:v>
                </c:pt>
                <c:pt idx="1">
                  <c:v>25638</c:v>
                </c:pt>
                <c:pt idx="2">
                  <c:v>25662</c:v>
                </c:pt>
                <c:pt idx="3">
                  <c:v>25113</c:v>
                </c:pt>
              </c:numCache>
            </c:numRef>
          </c:val>
          <c:extLst>
            <c:ext xmlns:c16="http://schemas.microsoft.com/office/drawing/2014/chart" uri="{C3380CC4-5D6E-409C-BE32-E72D297353CC}">
              <c16:uniqueId val="{00000001-1A72-46A6-802F-01A91F3EFBD7}"/>
            </c:ext>
          </c:extLst>
        </c:ser>
        <c:ser>
          <c:idx val="1"/>
          <c:order val="2"/>
          <c:tx>
            <c:strRef>
              <c:f>Kwartaalcijfers!$F$134</c:f>
              <c:strCache>
                <c:ptCount val="1"/>
                <c:pt idx="0">
                  <c:v>2021</c:v>
                </c:pt>
              </c:strCache>
            </c:strRef>
          </c:tx>
          <c:spPr>
            <a:solidFill>
              <a:schemeClr val="accent2"/>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3-1A72-46A6-802F-01A91F3EFBD7}"/>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Kwartaalcijfers!$A$20:$A$23</c:f>
              <c:strCache>
                <c:ptCount val="4"/>
                <c:pt idx="0">
                  <c:v>1e kwartaal</c:v>
                </c:pt>
                <c:pt idx="1">
                  <c:v>2e kwartaal</c:v>
                </c:pt>
                <c:pt idx="2">
                  <c:v>3e kwartaal</c:v>
                </c:pt>
                <c:pt idx="3">
                  <c:v>4e kwartaal</c:v>
                </c:pt>
              </c:strCache>
            </c:strRef>
          </c:cat>
          <c:val>
            <c:numRef>
              <c:f>Kwartaalcijfers!$F$136:$F$139</c:f>
              <c:numCache>
                <c:formatCode>#,##0</c:formatCode>
                <c:ptCount val="4"/>
                <c:pt idx="0">
                  <c:v>24463</c:v>
                </c:pt>
                <c:pt idx="1">
                  <c:v>24452</c:v>
                </c:pt>
                <c:pt idx="2">
                  <c:v>24351</c:v>
                </c:pt>
                <c:pt idx="3">
                  <c:v>24423</c:v>
                </c:pt>
              </c:numCache>
            </c:numRef>
          </c:val>
          <c:extLst>
            <c:ext xmlns:c16="http://schemas.microsoft.com/office/drawing/2014/chart" uri="{C3380CC4-5D6E-409C-BE32-E72D297353CC}">
              <c16:uniqueId val="{00000004-1A72-46A6-802F-01A91F3EFBD7}"/>
            </c:ext>
          </c:extLst>
        </c:ser>
        <c:ser>
          <c:idx val="2"/>
          <c:order val="3"/>
          <c:tx>
            <c:strRef>
              <c:f>Kwartaalcijfers!$H$134</c:f>
              <c:strCache>
                <c:ptCount val="1"/>
                <c:pt idx="0">
                  <c:v>2022</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Kwartaalcijfers!$H$136:$H$139</c:f>
              <c:numCache>
                <c:formatCode>#,##0</c:formatCode>
                <c:ptCount val="4"/>
                <c:pt idx="0">
                  <c:v>23705</c:v>
                </c:pt>
                <c:pt idx="1">
                  <c:v>23223</c:v>
                </c:pt>
                <c:pt idx="2">
                  <c:v>23126</c:v>
                </c:pt>
                <c:pt idx="3">
                  <c:v>23291</c:v>
                </c:pt>
              </c:numCache>
            </c:numRef>
          </c:val>
          <c:extLst>
            <c:ext xmlns:c16="http://schemas.microsoft.com/office/drawing/2014/chart" uri="{C3380CC4-5D6E-409C-BE32-E72D297353CC}">
              <c16:uniqueId val="{00000005-1A72-46A6-802F-01A91F3EFBD7}"/>
            </c:ext>
          </c:extLst>
        </c:ser>
        <c:ser>
          <c:idx val="4"/>
          <c:order val="4"/>
          <c:tx>
            <c:strRef>
              <c:f>Kwartaalcijfers!$J$134</c:f>
              <c:strCache>
                <c:ptCount val="1"/>
                <c:pt idx="0">
                  <c:v>2023</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Kwartaalcijfers!$J$136:$J$139</c:f>
              <c:numCache>
                <c:formatCode>#,##0</c:formatCode>
                <c:ptCount val="4"/>
                <c:pt idx="0">
                  <c:v>22757</c:v>
                </c:pt>
                <c:pt idx="1">
                  <c:v>22413</c:v>
                </c:pt>
                <c:pt idx="2">
                  <c:v>22219</c:v>
                </c:pt>
                <c:pt idx="3">
                  <c:v>22926</c:v>
                </c:pt>
              </c:numCache>
            </c:numRef>
          </c:val>
          <c:extLst>
            <c:ext xmlns:c16="http://schemas.microsoft.com/office/drawing/2014/chart" uri="{C3380CC4-5D6E-409C-BE32-E72D297353CC}">
              <c16:uniqueId val="{00000002-A8A9-4074-B90A-BF0C570CD387}"/>
            </c:ext>
          </c:extLst>
        </c:ser>
        <c:ser>
          <c:idx val="5"/>
          <c:order val="5"/>
          <c:tx>
            <c:strRef>
              <c:f>Kwartaalcijfers!$L$134</c:f>
              <c:strCache>
                <c:ptCount val="1"/>
                <c:pt idx="0">
                  <c:v>2024</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Verdana" panose="020B0604030504040204" pitchFamily="34" charset="0"/>
                    <a:ea typeface="Verdana" panose="020B0604030504040204" pitchFamily="34" charset="0"/>
                    <a:cs typeface="Verdana" panose="020B0604030504040204" pitchFamily="34" charset="0"/>
                  </a:defRPr>
                </a:pPr>
                <a:endParaRPr lang="LID4096"/>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Kwartaalcijfers!$L$136:$L$139</c:f>
              <c:numCache>
                <c:formatCode>#,##0</c:formatCode>
                <c:ptCount val="4"/>
                <c:pt idx="0">
                  <c:v>22477</c:v>
                </c:pt>
                <c:pt idx="1">
                  <c:v>22253</c:v>
                </c:pt>
                <c:pt idx="2">
                  <c:v>22393</c:v>
                </c:pt>
                <c:pt idx="3">
                  <c:v>22947</c:v>
                </c:pt>
              </c:numCache>
            </c:numRef>
          </c:val>
          <c:extLst>
            <c:ext xmlns:c16="http://schemas.microsoft.com/office/drawing/2014/chart" uri="{C3380CC4-5D6E-409C-BE32-E72D297353CC}">
              <c16:uniqueId val="{00000002-7B70-4B09-B7A7-225414D35B94}"/>
            </c:ext>
          </c:extLst>
        </c:ser>
        <c:ser>
          <c:idx val="6"/>
          <c:order val="6"/>
          <c:tx>
            <c:strRef>
              <c:f>Kwartaalcijfers!$N$134</c:f>
              <c:strCache>
                <c:ptCount val="1"/>
                <c:pt idx="0">
                  <c:v>2025</c:v>
                </c:pt>
              </c:strCache>
            </c:strRef>
          </c:tx>
          <c:spPr>
            <a:solidFill>
              <a:schemeClr val="accent4">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Kwartaalcijfers!$N$136:$N$139</c:f>
              <c:numCache>
                <c:formatCode>#,##0</c:formatCode>
                <c:ptCount val="4"/>
                <c:pt idx="0">
                  <c:v>22311</c:v>
                </c:pt>
                <c:pt idx="1">
                  <c:v>21947</c:v>
                </c:pt>
                <c:pt idx="2">
                  <c:v>22187</c:v>
                </c:pt>
                <c:pt idx="3">
                  <c:v>22389</c:v>
                </c:pt>
              </c:numCache>
            </c:numRef>
          </c:val>
          <c:extLst>
            <c:ext xmlns:c16="http://schemas.microsoft.com/office/drawing/2014/chart" uri="{C3380CC4-5D6E-409C-BE32-E72D297353CC}">
              <c16:uniqueId val="{00000003-6D0C-4B5A-BE06-174E4CCE74E0}"/>
            </c:ext>
          </c:extLst>
        </c:ser>
        <c:ser>
          <c:idx val="7"/>
          <c:order val="7"/>
          <c:tx>
            <c:strRef>
              <c:f>Kwartaalcijfers!$P$134</c:f>
              <c:strCache>
                <c:ptCount val="1"/>
                <c:pt idx="0">
                  <c:v>2026</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Verdana" panose="020B0604030504040204" pitchFamily="34" charset="0"/>
                  </a:defRPr>
                </a:pPr>
                <a:endParaRPr lang="nl-NL"/>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Kwartaalcijfers!$P$136:$P$139</c:f>
              <c:numCache>
                <c:formatCode>#,##0</c:formatCode>
                <c:ptCount val="4"/>
                <c:pt idx="0">
                  <c:v>22212</c:v>
                </c:pt>
              </c:numCache>
            </c:numRef>
          </c:val>
          <c:extLst>
            <c:ext xmlns:c16="http://schemas.microsoft.com/office/drawing/2014/chart" uri="{C3380CC4-5D6E-409C-BE32-E72D297353CC}">
              <c16:uniqueId val="{00000002-F6CB-4721-86E9-5485647A71CF}"/>
            </c:ext>
          </c:extLst>
        </c:ser>
        <c:dLbls>
          <c:dLblPos val="inEnd"/>
          <c:showLegendKey val="0"/>
          <c:showVal val="1"/>
          <c:showCatName val="0"/>
          <c:showSerName val="0"/>
          <c:showPercent val="0"/>
          <c:showBubbleSize val="0"/>
        </c:dLbls>
        <c:gapWidth val="100"/>
        <c:axId val="428319048"/>
        <c:axId val="428318264"/>
        <c:extLst>
          <c:ext xmlns:c15="http://schemas.microsoft.com/office/drawing/2012/chart" uri="{02D57815-91ED-43cb-92C2-25804820EDAC}">
            <c15:filteredBarSeries>
              <c15:ser>
                <c:idx val="3"/>
                <c:order val="0"/>
                <c:tx>
                  <c:strRef>
                    <c:extLst>
                      <c:ext uri="{02D57815-91ED-43cb-92C2-25804820EDAC}">
                        <c15:formulaRef>
                          <c15:sqref>Kwartaalcijfers!$B$134</c15:sqref>
                        </c15:formulaRef>
                      </c:ext>
                    </c:extLst>
                    <c:strCache>
                      <c:ptCount val="1"/>
                      <c:pt idx="0">
                        <c:v>2019</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dLblPos val="in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Kwartaalcijfers!$A$20:$A$23</c15:sqref>
                        </c15:formulaRef>
                      </c:ext>
                    </c:extLst>
                    <c:strCache>
                      <c:ptCount val="4"/>
                      <c:pt idx="0">
                        <c:v>1e kwartaal</c:v>
                      </c:pt>
                      <c:pt idx="1">
                        <c:v>2e kwartaal</c:v>
                      </c:pt>
                      <c:pt idx="2">
                        <c:v>3e kwartaal</c:v>
                      </c:pt>
                      <c:pt idx="3">
                        <c:v>4e kwartaal</c:v>
                      </c:pt>
                    </c:strCache>
                  </c:strRef>
                </c:cat>
                <c:val>
                  <c:numRef>
                    <c:extLst>
                      <c:ext uri="{02D57815-91ED-43cb-92C2-25804820EDAC}">
                        <c15:formulaRef>
                          <c15:sqref>Kwartaalcijfers!$B$136:$B$139</c15:sqref>
                        </c15:formulaRef>
                      </c:ext>
                    </c:extLst>
                    <c:numCache>
                      <c:formatCode>#,##0</c:formatCode>
                      <c:ptCount val="4"/>
                      <c:pt idx="0">
                        <c:v>26904</c:v>
                      </c:pt>
                      <c:pt idx="1">
                        <c:v>26702</c:v>
                      </c:pt>
                      <c:pt idx="2">
                        <c:v>26814</c:v>
                      </c:pt>
                      <c:pt idx="3">
                        <c:v>27170</c:v>
                      </c:pt>
                    </c:numCache>
                  </c:numRef>
                </c:val>
                <c:extLst>
                  <c:ext xmlns:c16="http://schemas.microsoft.com/office/drawing/2014/chart" uri="{C3380CC4-5D6E-409C-BE32-E72D297353CC}">
                    <c16:uniqueId val="{00000000-1A72-46A6-802F-01A91F3EFBD7}"/>
                  </c:ext>
                </c:extLst>
              </c15:ser>
            </c15:filteredBarSeries>
          </c:ext>
        </c:extLst>
      </c:barChart>
      <c:catAx>
        <c:axId val="4283190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crossAx val="428318264"/>
        <c:crosses val="autoZero"/>
        <c:auto val="1"/>
        <c:lblAlgn val="ctr"/>
        <c:lblOffset val="100"/>
        <c:noMultiLvlLbl val="0"/>
      </c:catAx>
      <c:valAx>
        <c:axId val="428318264"/>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high"/>
        <c:spPr>
          <a:noFill/>
          <a:ln>
            <a:noFill/>
          </a:ln>
          <a:effectLst/>
        </c:spPr>
        <c:txPr>
          <a:bodyPr rot="-1020000" spcFirstLastPara="1" vertOverflow="ellipsis" wrap="square" anchor="ctr" anchorCtr="1"/>
          <a:lstStyle/>
          <a:p>
            <a:pPr>
              <a:defRPr sz="8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crossAx val="428319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legend>
    <c:plotVisOnly val="1"/>
    <c:dispBlanksAs val="gap"/>
    <c:showDLblsOverMax val="0"/>
  </c:chart>
  <c:spPr>
    <a:solidFill>
      <a:schemeClr val="bg1"/>
    </a:solidFill>
    <a:ln w="9525" cap="flat" cmpd="sng" algn="ctr">
      <a:noFill/>
      <a:round/>
    </a:ln>
    <a:effectLst/>
  </c:spPr>
  <c:txPr>
    <a:bodyPr/>
    <a:lstStyle/>
    <a:p>
      <a:pPr>
        <a:defRPr sz="800">
          <a:latin typeface="Verdana" panose="020B0604030504040204" pitchFamily="34" charset="0"/>
          <a:ea typeface="Verdana" panose="020B0604030504040204" pitchFamily="34" charset="0"/>
          <a:cs typeface="Verdana" panose="020B0604030504040204" pitchFamily="34" charset="0"/>
        </a:defRPr>
      </a:pPr>
      <a:endParaRPr lang="LID4096"/>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Verdana" panose="020B0604030504040204" pitchFamily="34" charset="0"/>
              </a:defRPr>
            </a:pPr>
            <a:r>
              <a:rPr lang="en-US"/>
              <a:t>Aantal fte medewerkers</a:t>
            </a:r>
            <a:r>
              <a:rPr lang="en-US" baseline="0"/>
              <a:t> </a:t>
            </a:r>
            <a:r>
              <a:rPr lang="en-US"/>
              <a:t>per kwartaal</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title>
    <c:autoTitleDeleted val="0"/>
    <c:plotArea>
      <c:layout/>
      <c:barChart>
        <c:barDir val="bar"/>
        <c:grouping val="clustered"/>
        <c:varyColors val="0"/>
        <c:ser>
          <c:idx val="0"/>
          <c:order val="1"/>
          <c:tx>
            <c:strRef>
              <c:f>Kwartaalcijfers!$D$151</c:f>
              <c:strCache>
                <c:ptCount val="1"/>
                <c:pt idx="0">
                  <c:v>2020</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Verdana" panose="020B0604030504040204" pitchFamily="34" charset="0"/>
                    <a:ea typeface="Verdana" panose="020B0604030504040204" pitchFamily="34" charset="0"/>
                    <a:cs typeface="Verdana" panose="020B0604030504040204" pitchFamily="34" charset="0"/>
                  </a:defRPr>
                </a:pPr>
                <a:endParaRPr lang="LID4096"/>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Kwartaalcijfers!$A$20:$A$23</c:f>
              <c:strCache>
                <c:ptCount val="4"/>
                <c:pt idx="0">
                  <c:v>1e kwartaal</c:v>
                </c:pt>
                <c:pt idx="1">
                  <c:v>2e kwartaal</c:v>
                </c:pt>
                <c:pt idx="2">
                  <c:v>3e kwartaal</c:v>
                </c:pt>
                <c:pt idx="3">
                  <c:v>4e kwartaal</c:v>
                </c:pt>
              </c:strCache>
            </c:strRef>
          </c:cat>
          <c:val>
            <c:numRef>
              <c:f>Kwartaalcijfers!$D$153:$D$156</c:f>
              <c:numCache>
                <c:formatCode>#,##0</c:formatCode>
                <c:ptCount val="4"/>
                <c:pt idx="0">
                  <c:v>16427</c:v>
                </c:pt>
                <c:pt idx="1">
                  <c:v>16526</c:v>
                </c:pt>
                <c:pt idx="2">
                  <c:v>16496</c:v>
                </c:pt>
                <c:pt idx="3">
                  <c:v>15836</c:v>
                </c:pt>
              </c:numCache>
            </c:numRef>
          </c:val>
          <c:extLst>
            <c:ext xmlns:c16="http://schemas.microsoft.com/office/drawing/2014/chart" uri="{C3380CC4-5D6E-409C-BE32-E72D297353CC}">
              <c16:uniqueId val="{00000001-DB24-44E3-9BB9-8F322845356E}"/>
            </c:ext>
          </c:extLst>
        </c:ser>
        <c:ser>
          <c:idx val="1"/>
          <c:order val="2"/>
          <c:tx>
            <c:strRef>
              <c:f>Kwartaalcijfers!$F$151</c:f>
              <c:strCache>
                <c:ptCount val="1"/>
                <c:pt idx="0">
                  <c:v>2021</c:v>
                </c:pt>
              </c:strCache>
            </c:strRef>
          </c:tx>
          <c:spPr>
            <a:solidFill>
              <a:schemeClr val="accent2"/>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3-DB24-44E3-9BB9-8F322845356E}"/>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Kwartaalcijfers!$A$20:$A$23</c:f>
              <c:strCache>
                <c:ptCount val="4"/>
                <c:pt idx="0">
                  <c:v>1e kwartaal</c:v>
                </c:pt>
                <c:pt idx="1">
                  <c:v>2e kwartaal</c:v>
                </c:pt>
                <c:pt idx="2">
                  <c:v>3e kwartaal</c:v>
                </c:pt>
                <c:pt idx="3">
                  <c:v>4e kwartaal</c:v>
                </c:pt>
              </c:strCache>
            </c:strRef>
          </c:cat>
          <c:val>
            <c:numRef>
              <c:f>Kwartaalcijfers!$F$153:$F$156</c:f>
              <c:numCache>
                <c:formatCode>#,##0</c:formatCode>
                <c:ptCount val="4"/>
                <c:pt idx="0">
                  <c:v>15940</c:v>
                </c:pt>
                <c:pt idx="1">
                  <c:v>15752</c:v>
                </c:pt>
                <c:pt idx="2">
                  <c:v>15872</c:v>
                </c:pt>
                <c:pt idx="3">
                  <c:v>15565</c:v>
                </c:pt>
              </c:numCache>
            </c:numRef>
          </c:val>
          <c:extLst>
            <c:ext xmlns:c16="http://schemas.microsoft.com/office/drawing/2014/chart" uri="{C3380CC4-5D6E-409C-BE32-E72D297353CC}">
              <c16:uniqueId val="{00000004-DB24-44E3-9BB9-8F322845356E}"/>
            </c:ext>
          </c:extLst>
        </c:ser>
        <c:ser>
          <c:idx val="2"/>
          <c:order val="3"/>
          <c:tx>
            <c:strRef>
              <c:f>Kwartaalcijfers!$H$151</c:f>
              <c:strCache>
                <c:ptCount val="1"/>
                <c:pt idx="0">
                  <c:v>2022</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Kwartaalcijfers!$H$153:$H$156</c:f>
              <c:numCache>
                <c:formatCode>#,##0</c:formatCode>
                <c:ptCount val="4"/>
                <c:pt idx="0">
                  <c:v>15225</c:v>
                </c:pt>
                <c:pt idx="1">
                  <c:v>15068</c:v>
                </c:pt>
                <c:pt idx="2">
                  <c:v>15149</c:v>
                </c:pt>
                <c:pt idx="3">
                  <c:v>15143</c:v>
                </c:pt>
              </c:numCache>
            </c:numRef>
          </c:val>
          <c:extLst>
            <c:ext xmlns:c16="http://schemas.microsoft.com/office/drawing/2014/chart" uri="{C3380CC4-5D6E-409C-BE32-E72D297353CC}">
              <c16:uniqueId val="{00000005-DB24-44E3-9BB9-8F322845356E}"/>
            </c:ext>
          </c:extLst>
        </c:ser>
        <c:ser>
          <c:idx val="4"/>
          <c:order val="4"/>
          <c:tx>
            <c:strRef>
              <c:f>Kwartaalcijfers!$J$151</c:f>
              <c:strCache>
                <c:ptCount val="1"/>
                <c:pt idx="0">
                  <c:v>2023</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Kwartaalcijfers!$J$153:$J$156</c:f>
              <c:numCache>
                <c:formatCode>#,##0</c:formatCode>
                <c:ptCount val="4"/>
                <c:pt idx="0">
                  <c:v>14542</c:v>
                </c:pt>
                <c:pt idx="1">
                  <c:v>14476</c:v>
                </c:pt>
                <c:pt idx="2">
                  <c:v>14720</c:v>
                </c:pt>
                <c:pt idx="3">
                  <c:v>14790</c:v>
                </c:pt>
              </c:numCache>
            </c:numRef>
          </c:val>
          <c:extLst>
            <c:ext xmlns:c16="http://schemas.microsoft.com/office/drawing/2014/chart" uri="{C3380CC4-5D6E-409C-BE32-E72D297353CC}">
              <c16:uniqueId val="{00000002-2BA1-4453-A937-677187E1723A}"/>
            </c:ext>
          </c:extLst>
        </c:ser>
        <c:ser>
          <c:idx val="6"/>
          <c:order val="5"/>
          <c:tx>
            <c:strRef>
              <c:f>Kwartaalcijfers!$L$151</c:f>
              <c:strCache>
                <c:ptCount val="1"/>
                <c:pt idx="0">
                  <c:v>2024</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Verdana" panose="020B0604030504040204" pitchFamily="34" charset="0"/>
                    <a:ea typeface="Verdana" panose="020B0604030504040204" pitchFamily="34" charset="0"/>
                    <a:cs typeface="Verdana" panose="020B0604030504040204" pitchFamily="34" charset="0"/>
                  </a:defRPr>
                </a:pPr>
                <a:endParaRPr lang="LID4096"/>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Kwartaalcijfers!$L$153:$L$156</c:f>
              <c:numCache>
                <c:formatCode>#,##0</c:formatCode>
                <c:ptCount val="4"/>
                <c:pt idx="0">
                  <c:v>14443.1572265625</c:v>
                </c:pt>
                <c:pt idx="1">
                  <c:v>14481.4033203125</c:v>
                </c:pt>
                <c:pt idx="2">
                  <c:v>14503.7841796875</c:v>
                </c:pt>
                <c:pt idx="3">
                  <c:v>14621.560546875</c:v>
                </c:pt>
              </c:numCache>
            </c:numRef>
          </c:val>
          <c:extLst>
            <c:ext xmlns:c16="http://schemas.microsoft.com/office/drawing/2014/chart" uri="{C3380CC4-5D6E-409C-BE32-E72D297353CC}">
              <c16:uniqueId val="{00000003-1822-48B0-894A-4073C3691157}"/>
            </c:ext>
          </c:extLst>
        </c:ser>
        <c:ser>
          <c:idx val="5"/>
          <c:order val="6"/>
          <c:tx>
            <c:strRef>
              <c:f>Kwartaalcijfers!$N$151</c:f>
              <c:strCache>
                <c:ptCount val="1"/>
                <c:pt idx="0">
                  <c:v>2025</c:v>
                </c:pt>
              </c:strCache>
            </c:strRef>
          </c:tx>
          <c:spPr>
            <a:solidFill>
              <a:schemeClr val="accent4">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Kwartaalcijfers!$N$153:$N$156</c:f>
              <c:numCache>
                <c:formatCode>#,##0</c:formatCode>
                <c:ptCount val="4"/>
                <c:pt idx="0">
                  <c:v>14062</c:v>
                </c:pt>
                <c:pt idx="1">
                  <c:v>13891</c:v>
                </c:pt>
                <c:pt idx="2">
                  <c:v>14170</c:v>
                </c:pt>
                <c:pt idx="3">
                  <c:v>14030</c:v>
                </c:pt>
              </c:numCache>
            </c:numRef>
          </c:val>
          <c:extLst>
            <c:ext xmlns:c16="http://schemas.microsoft.com/office/drawing/2014/chart" uri="{C3380CC4-5D6E-409C-BE32-E72D297353CC}">
              <c16:uniqueId val="{00000002-CC35-44F5-B475-E6D2F6A46A8B}"/>
            </c:ext>
          </c:extLst>
        </c:ser>
        <c:ser>
          <c:idx val="7"/>
          <c:order val="7"/>
          <c:tx>
            <c:strRef>
              <c:f>Kwartaalcijfers!$P$151</c:f>
              <c:strCache>
                <c:ptCount val="1"/>
                <c:pt idx="0">
                  <c:v>2026</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Verdana" panose="020B0604030504040204" pitchFamily="34" charset="0"/>
                  </a:defRPr>
                </a:pPr>
                <a:endParaRPr lang="nl-NL"/>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Kwartaalcijfers!$P$153:$P$156</c:f>
              <c:numCache>
                <c:formatCode>#,##0</c:formatCode>
                <c:ptCount val="4"/>
                <c:pt idx="0">
                  <c:v>13694.4</c:v>
                </c:pt>
              </c:numCache>
            </c:numRef>
          </c:val>
          <c:extLst>
            <c:ext xmlns:c16="http://schemas.microsoft.com/office/drawing/2014/chart" uri="{C3380CC4-5D6E-409C-BE32-E72D297353CC}">
              <c16:uniqueId val="{00000002-1485-4C41-A19B-6D66D4CBFBE8}"/>
            </c:ext>
          </c:extLst>
        </c:ser>
        <c:dLbls>
          <c:dLblPos val="inEnd"/>
          <c:showLegendKey val="0"/>
          <c:showVal val="1"/>
          <c:showCatName val="0"/>
          <c:showSerName val="0"/>
          <c:showPercent val="0"/>
          <c:showBubbleSize val="0"/>
        </c:dLbls>
        <c:gapWidth val="100"/>
        <c:axId val="428745560"/>
        <c:axId val="428739680"/>
        <c:extLst>
          <c:ext xmlns:c15="http://schemas.microsoft.com/office/drawing/2012/chart" uri="{02D57815-91ED-43cb-92C2-25804820EDAC}">
            <c15:filteredBarSeries>
              <c15:ser>
                <c:idx val="3"/>
                <c:order val="0"/>
                <c:tx>
                  <c:strRef>
                    <c:extLst>
                      <c:ext uri="{02D57815-91ED-43cb-92C2-25804820EDAC}">
                        <c15:formulaRef>
                          <c15:sqref>Kwartaalcijfers!$B$151</c15:sqref>
                        </c15:formulaRef>
                      </c:ext>
                    </c:extLst>
                    <c:strCache>
                      <c:ptCount val="1"/>
                      <c:pt idx="0">
                        <c:v>2019</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dLblPos val="in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Kwartaalcijfers!$A$20:$A$23</c15:sqref>
                        </c15:formulaRef>
                      </c:ext>
                    </c:extLst>
                    <c:strCache>
                      <c:ptCount val="4"/>
                      <c:pt idx="0">
                        <c:v>1e kwartaal</c:v>
                      </c:pt>
                      <c:pt idx="1">
                        <c:v>2e kwartaal</c:v>
                      </c:pt>
                      <c:pt idx="2">
                        <c:v>3e kwartaal</c:v>
                      </c:pt>
                      <c:pt idx="3">
                        <c:v>4e kwartaal</c:v>
                      </c:pt>
                    </c:strCache>
                  </c:strRef>
                </c:cat>
                <c:val>
                  <c:numRef>
                    <c:extLst>
                      <c:ext uri="{02D57815-91ED-43cb-92C2-25804820EDAC}">
                        <c15:formulaRef>
                          <c15:sqref>Kwartaalcijfers!$B$153:$B$156</c15:sqref>
                        </c15:formulaRef>
                      </c:ext>
                    </c:extLst>
                    <c:numCache>
                      <c:formatCode>#,##0</c:formatCode>
                      <c:ptCount val="4"/>
                      <c:pt idx="0">
                        <c:v>17058</c:v>
                      </c:pt>
                      <c:pt idx="1">
                        <c:v>17052</c:v>
                      </c:pt>
                      <c:pt idx="2">
                        <c:v>17214</c:v>
                      </c:pt>
                      <c:pt idx="3">
                        <c:v>17289</c:v>
                      </c:pt>
                    </c:numCache>
                  </c:numRef>
                </c:val>
                <c:extLst>
                  <c:ext xmlns:c16="http://schemas.microsoft.com/office/drawing/2014/chart" uri="{C3380CC4-5D6E-409C-BE32-E72D297353CC}">
                    <c16:uniqueId val="{00000000-DB24-44E3-9BB9-8F322845356E}"/>
                  </c:ext>
                </c:extLst>
              </c15:ser>
            </c15:filteredBarSeries>
          </c:ext>
        </c:extLst>
      </c:barChart>
      <c:catAx>
        <c:axId val="42874556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crossAx val="428739680"/>
        <c:crosses val="autoZero"/>
        <c:auto val="1"/>
        <c:lblAlgn val="ctr"/>
        <c:lblOffset val="100"/>
        <c:noMultiLvlLbl val="0"/>
      </c:catAx>
      <c:valAx>
        <c:axId val="42873968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high"/>
        <c:spPr>
          <a:noFill/>
          <a:ln>
            <a:noFill/>
          </a:ln>
          <a:effectLst/>
        </c:spPr>
        <c:txPr>
          <a:bodyPr rot="-1020000" spcFirstLastPara="1" vertOverflow="ellipsis" wrap="square" anchor="ctr" anchorCtr="1"/>
          <a:lstStyle/>
          <a:p>
            <a:pPr>
              <a:defRPr sz="8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crossAx val="4287455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Verdana" panose="020B0604030504040204" pitchFamily="34" charset="0"/>
            </a:defRPr>
          </a:pPr>
          <a:endParaRPr lang="LID4096"/>
        </a:p>
      </c:txPr>
    </c:legend>
    <c:plotVisOnly val="1"/>
    <c:dispBlanksAs val="gap"/>
    <c:showDLblsOverMax val="0"/>
  </c:chart>
  <c:spPr>
    <a:solidFill>
      <a:schemeClr val="bg1"/>
    </a:solidFill>
    <a:ln w="9525" cap="flat" cmpd="sng" algn="ctr">
      <a:noFill/>
      <a:round/>
    </a:ln>
    <a:effectLst/>
  </c:spPr>
  <c:txPr>
    <a:bodyPr/>
    <a:lstStyle/>
    <a:p>
      <a:pPr>
        <a:defRPr sz="800">
          <a:latin typeface="Verdana" panose="020B0604030504040204" pitchFamily="34" charset="0"/>
          <a:ea typeface="Verdana" panose="020B0604030504040204" pitchFamily="34" charset="0"/>
          <a:cs typeface="Verdana" panose="020B0604030504040204" pitchFamily="34" charset="0"/>
        </a:defRPr>
      </a:pPr>
      <a:endParaRPr lang="LID4096"/>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16</xdr:col>
      <xdr:colOff>101600</xdr:colOff>
      <xdr:row>0</xdr:row>
      <xdr:rowOff>9525</xdr:rowOff>
    </xdr:from>
    <xdr:to>
      <xdr:col>24</xdr:col>
      <xdr:colOff>485775</xdr:colOff>
      <xdr:row>16</xdr:row>
      <xdr:rowOff>111125</xdr:rowOff>
    </xdr:to>
    <xdr:graphicFrame macro="">
      <xdr:nvGraphicFramePr>
        <xdr:cNvPr id="5" name="Chart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26</xdr:col>
      <xdr:colOff>520700</xdr:colOff>
      <xdr:row>90</xdr:row>
      <xdr:rowOff>57150</xdr:rowOff>
    </xdr:from>
    <xdr:to>
      <xdr:col>35</xdr:col>
      <xdr:colOff>171450</xdr:colOff>
      <xdr:row>102</xdr:row>
      <xdr:rowOff>104775</xdr:rowOff>
    </xdr:to>
    <xdr:graphicFrame macro="">
      <xdr:nvGraphicFramePr>
        <xdr:cNvPr id="6" name="Chart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3174</xdr:colOff>
      <xdr:row>90</xdr:row>
      <xdr:rowOff>104775</xdr:rowOff>
    </xdr:from>
    <xdr:to>
      <xdr:col>26</xdr:col>
      <xdr:colOff>333374</xdr:colOff>
      <xdr:row>102</xdr:row>
      <xdr:rowOff>28575</xdr:rowOff>
    </xdr:to>
    <xdr:graphicFrame macro="">
      <xdr:nvGraphicFramePr>
        <xdr:cNvPr id="7" name="Chart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19050</xdr:colOff>
      <xdr:row>102</xdr:row>
      <xdr:rowOff>69848</xdr:rowOff>
    </xdr:from>
    <xdr:to>
      <xdr:col>26</xdr:col>
      <xdr:colOff>444500</xdr:colOff>
      <xdr:row>118</xdr:row>
      <xdr:rowOff>190499</xdr:rowOff>
    </xdr:to>
    <xdr:graphicFrame macro="">
      <xdr:nvGraphicFramePr>
        <xdr:cNvPr id="8" name="Chart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6350</xdr:colOff>
      <xdr:row>119</xdr:row>
      <xdr:rowOff>171451</xdr:rowOff>
    </xdr:from>
    <xdr:to>
      <xdr:col>25</xdr:col>
      <xdr:colOff>354607</xdr:colOff>
      <xdr:row>134</xdr:row>
      <xdr:rowOff>133350</xdr:rowOff>
    </xdr:to>
    <xdr:graphicFrame macro="">
      <xdr:nvGraphicFramePr>
        <xdr:cNvPr id="9" name="Chart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38100</xdr:colOff>
      <xdr:row>149</xdr:row>
      <xdr:rowOff>6350</xdr:rowOff>
    </xdr:from>
    <xdr:to>
      <xdr:col>25</xdr:col>
      <xdr:colOff>389532</xdr:colOff>
      <xdr:row>169</xdr:row>
      <xdr:rowOff>66675</xdr:rowOff>
    </xdr:to>
    <xdr:graphicFrame macro="">
      <xdr:nvGraphicFramePr>
        <xdr:cNvPr id="10" name="Chart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Kantoorthema">
  <a:themeElements>
    <a:clrScheme name="Panteia huisstijl combi3">
      <a:dk1>
        <a:srgbClr val="000000"/>
      </a:dk1>
      <a:lt1>
        <a:srgbClr val="FFFFFF"/>
      </a:lt1>
      <a:dk2>
        <a:srgbClr val="000000"/>
      </a:dk2>
      <a:lt2>
        <a:srgbClr val="FFFFFF"/>
      </a:lt2>
      <a:accent1>
        <a:srgbClr val="5374AA"/>
      </a:accent1>
      <a:accent2>
        <a:srgbClr val="6F9BD3"/>
      </a:accent2>
      <a:accent3>
        <a:srgbClr val="AEB6BC"/>
      </a:accent3>
      <a:accent4>
        <a:srgbClr val="FFB600"/>
      </a:accent4>
      <a:accent5>
        <a:srgbClr val="EF871D"/>
      </a:accent5>
      <a:accent6>
        <a:srgbClr val="46525B"/>
      </a:accent6>
      <a:hlink>
        <a:srgbClr val="000000"/>
      </a:hlink>
      <a:folHlink>
        <a:srgbClr val="000000"/>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hyperlink" Target="https://opendata.cbs.nl/" TargetMode="External"/><Relationship Id="rId2" Type="http://schemas.openxmlformats.org/officeDocument/2006/relationships/hyperlink" Target="https://opendata.cbs.nl/statline/" TargetMode="External"/><Relationship Id="rId1" Type="http://schemas.openxmlformats.org/officeDocument/2006/relationships/hyperlink" Target="https://opendata.cbs.nl/" TargetMode="External"/><Relationship Id="rId4"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3"/>
  <sheetViews>
    <sheetView tabSelected="1" workbookViewId="0">
      <selection activeCell="F29" sqref="F29"/>
    </sheetView>
  </sheetViews>
  <sheetFormatPr defaultRowHeight="14.5" x14ac:dyDescent="0.35"/>
  <cols>
    <col min="8" max="8" width="10.453125" bestFit="1" customWidth="1"/>
  </cols>
  <sheetData>
    <row r="1" spans="1:9" x14ac:dyDescent="0.35">
      <c r="A1" s="48"/>
      <c r="B1" s="48"/>
      <c r="C1" s="48"/>
      <c r="D1" s="48"/>
      <c r="E1" s="48"/>
      <c r="F1" s="48"/>
      <c r="G1" s="48"/>
      <c r="H1" s="48"/>
      <c r="I1" s="48"/>
    </row>
    <row r="2" spans="1:9" x14ac:dyDescent="0.35">
      <c r="A2" s="49"/>
      <c r="B2" s="49"/>
      <c r="C2" s="49"/>
      <c r="D2" s="49"/>
      <c r="E2" s="49"/>
      <c r="F2" s="49"/>
      <c r="G2" s="49"/>
      <c r="H2" s="49"/>
      <c r="I2" s="49"/>
    </row>
    <row r="3" spans="1:9" x14ac:dyDescent="0.35">
      <c r="A3" s="49"/>
      <c r="B3" s="49"/>
      <c r="C3" s="49"/>
      <c r="D3" s="49"/>
      <c r="E3" s="49"/>
      <c r="F3" s="49"/>
      <c r="G3" s="49"/>
      <c r="H3" s="49"/>
      <c r="I3" s="49"/>
    </row>
    <row r="4" spans="1:9" x14ac:dyDescent="0.35">
      <c r="A4" s="49"/>
      <c r="B4" s="50" t="s">
        <v>65</v>
      </c>
      <c r="C4" s="49"/>
      <c r="D4" s="49"/>
      <c r="E4" s="49"/>
      <c r="F4" s="49"/>
      <c r="G4" s="49"/>
      <c r="H4" s="49"/>
      <c r="I4" s="49"/>
    </row>
    <row r="5" spans="1:9" x14ac:dyDescent="0.35">
      <c r="A5" s="49"/>
      <c r="B5" s="50"/>
      <c r="C5" s="49"/>
      <c r="D5" s="49"/>
      <c r="E5" s="49"/>
      <c r="F5" s="49"/>
      <c r="G5" s="49"/>
      <c r="H5" s="49"/>
      <c r="I5" s="49"/>
    </row>
    <row r="6" spans="1:9" x14ac:dyDescent="0.35">
      <c r="A6" s="49"/>
      <c r="B6" s="49"/>
      <c r="C6" s="49"/>
      <c r="D6" s="49"/>
      <c r="E6" s="49"/>
      <c r="F6" s="49"/>
      <c r="G6" s="52"/>
      <c r="H6" s="419">
        <v>46205</v>
      </c>
      <c r="I6" s="49"/>
    </row>
    <row r="7" spans="1:9" x14ac:dyDescent="0.35">
      <c r="A7" s="49"/>
      <c r="B7" s="49"/>
      <c r="C7" s="49"/>
      <c r="D7" s="49"/>
      <c r="E7" s="49"/>
      <c r="F7" s="49"/>
      <c r="G7" s="51"/>
      <c r="H7" s="49"/>
      <c r="I7" s="49"/>
    </row>
    <row r="8" spans="1:9" x14ac:dyDescent="0.35">
      <c r="A8" s="49"/>
      <c r="B8" s="49"/>
      <c r="C8" s="49"/>
      <c r="D8" s="49"/>
      <c r="E8" s="49"/>
      <c r="F8" s="49"/>
      <c r="G8" s="49"/>
      <c r="H8" s="49"/>
      <c r="I8" s="49"/>
    </row>
    <row r="9" spans="1:9" x14ac:dyDescent="0.35">
      <c r="A9" s="49"/>
      <c r="B9" s="457" t="s">
        <v>67</v>
      </c>
      <c r="C9" s="457"/>
      <c r="D9" s="457"/>
      <c r="E9" s="457"/>
      <c r="F9" s="457"/>
      <c r="G9" s="457"/>
      <c r="H9" s="457"/>
      <c r="I9" s="49"/>
    </row>
    <row r="10" spans="1:9" x14ac:dyDescent="0.35">
      <c r="A10" s="49"/>
      <c r="B10" s="457"/>
      <c r="C10" s="457"/>
      <c r="D10" s="457"/>
      <c r="E10" s="457"/>
      <c r="F10" s="457"/>
      <c r="G10" s="457"/>
      <c r="H10" s="457"/>
      <c r="I10" s="49"/>
    </row>
    <row r="11" spans="1:9" x14ac:dyDescent="0.35">
      <c r="A11" s="49"/>
      <c r="B11" s="457"/>
      <c r="C11" s="457"/>
      <c r="D11" s="457"/>
      <c r="E11" s="457"/>
      <c r="F11" s="457"/>
      <c r="G11" s="457"/>
      <c r="H11" s="457"/>
      <c r="I11" s="49"/>
    </row>
    <row r="12" spans="1:9" x14ac:dyDescent="0.35">
      <c r="A12" s="49"/>
      <c r="B12" s="457"/>
      <c r="C12" s="457"/>
      <c r="D12" s="457"/>
      <c r="E12" s="457"/>
      <c r="F12" s="457"/>
      <c r="G12" s="457"/>
      <c r="H12" s="457"/>
      <c r="I12" s="49"/>
    </row>
    <row r="13" spans="1:9" x14ac:dyDescent="0.35">
      <c r="A13" s="49"/>
      <c r="B13" s="457"/>
      <c r="C13" s="457"/>
      <c r="D13" s="457"/>
      <c r="E13" s="457"/>
      <c r="F13" s="457"/>
      <c r="G13" s="457"/>
      <c r="H13" s="457"/>
      <c r="I13" s="49"/>
    </row>
    <row r="14" spans="1:9" x14ac:dyDescent="0.35">
      <c r="A14" s="49"/>
      <c r="B14" s="457"/>
      <c r="C14" s="457"/>
      <c r="D14" s="457"/>
      <c r="E14" s="457"/>
      <c r="F14" s="457"/>
      <c r="G14" s="457"/>
      <c r="H14" s="457"/>
      <c r="I14" s="49"/>
    </row>
    <row r="15" spans="1:9" x14ac:dyDescent="0.35">
      <c r="A15" s="49"/>
      <c r="B15" s="457"/>
      <c r="C15" s="457"/>
      <c r="D15" s="457"/>
      <c r="E15" s="457"/>
      <c r="F15" s="457"/>
      <c r="G15" s="457"/>
      <c r="H15" s="457"/>
      <c r="I15" s="49"/>
    </row>
    <row r="16" spans="1:9" x14ac:dyDescent="0.35">
      <c r="A16" s="49"/>
      <c r="B16" s="457"/>
      <c r="C16" s="457"/>
      <c r="D16" s="457"/>
      <c r="E16" s="457"/>
      <c r="F16" s="457"/>
      <c r="G16" s="457"/>
      <c r="H16" s="457"/>
      <c r="I16" s="49"/>
    </row>
    <row r="17" spans="1:9" x14ac:dyDescent="0.35">
      <c r="A17" s="49"/>
      <c r="B17" s="457"/>
      <c r="C17" s="457"/>
      <c r="D17" s="457"/>
      <c r="E17" s="457"/>
      <c r="F17" s="457"/>
      <c r="G17" s="457"/>
      <c r="H17" s="457"/>
      <c r="I17" s="49"/>
    </row>
    <row r="18" spans="1:9" x14ac:dyDescent="0.35">
      <c r="A18" s="49"/>
      <c r="B18" s="457"/>
      <c r="C18" s="457"/>
      <c r="D18" s="457"/>
      <c r="E18" s="457"/>
      <c r="F18" s="457"/>
      <c r="G18" s="457"/>
      <c r="H18" s="457"/>
      <c r="I18" s="49"/>
    </row>
    <row r="19" spans="1:9" x14ac:dyDescent="0.35">
      <c r="A19" s="49"/>
      <c r="B19" s="457"/>
      <c r="C19" s="457"/>
      <c r="D19" s="457"/>
      <c r="E19" s="457"/>
      <c r="F19" s="457"/>
      <c r="G19" s="457"/>
      <c r="H19" s="457"/>
      <c r="I19" s="49"/>
    </row>
    <row r="20" spans="1:9" x14ac:dyDescent="0.35">
      <c r="A20" s="49"/>
      <c r="B20" s="457"/>
      <c r="C20" s="457"/>
      <c r="D20" s="457"/>
      <c r="E20" s="457"/>
      <c r="F20" s="457"/>
      <c r="G20" s="457"/>
      <c r="H20" s="457"/>
      <c r="I20" s="49"/>
    </row>
    <row r="21" spans="1:9" x14ac:dyDescent="0.35">
      <c r="A21" s="49"/>
      <c r="B21" s="457"/>
      <c r="C21" s="457"/>
      <c r="D21" s="457"/>
      <c r="E21" s="457"/>
      <c r="F21" s="457"/>
      <c r="G21" s="457"/>
      <c r="H21" s="457"/>
      <c r="I21" s="49"/>
    </row>
    <row r="22" spans="1:9" x14ac:dyDescent="0.35">
      <c r="A22" s="49"/>
      <c r="B22" s="49"/>
      <c r="C22" s="49"/>
      <c r="D22" s="49"/>
      <c r="E22" s="49"/>
      <c r="F22" s="49"/>
      <c r="G22" s="49"/>
      <c r="H22" s="49"/>
      <c r="I22" s="49"/>
    </row>
    <row r="23" spans="1:9" x14ac:dyDescent="0.35">
      <c r="A23" s="48"/>
      <c r="B23" s="48"/>
      <c r="C23" s="48"/>
      <c r="D23" s="48"/>
      <c r="E23" s="48"/>
      <c r="F23" s="48"/>
      <c r="G23" s="48"/>
      <c r="H23" s="48"/>
      <c r="I23" s="48"/>
    </row>
  </sheetData>
  <sheetProtection algorithmName="SHA-512" hashValue="JK/QkQYHw3rVQEH2CnMq4ZkNpEhvgtdbiHdNeEozs3wW8GIXHt9CO9ZSV/LzeL1e2dKY4IgFKKmXEZ2DFimE1A==" saltValue="G9sZJZviQf3jZncbxeRfwg==" spinCount="100000" sheet="1" objects="1" scenarios="1" selectLockedCells="1" selectUnlockedCells="1"/>
  <mergeCells count="1">
    <mergeCell ref="B9:H2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3598D-8B9C-4F68-8A9C-01B72DFA40E5}">
  <dimension ref="A1:P118"/>
  <sheetViews>
    <sheetView workbookViewId="0">
      <selection activeCell="P22" sqref="P22"/>
    </sheetView>
  </sheetViews>
  <sheetFormatPr defaultColWidth="9.1796875" defaultRowHeight="13" x14ac:dyDescent="0.3"/>
  <cols>
    <col min="1" max="1" width="71.54296875" style="275" bestFit="1" customWidth="1"/>
    <col min="2" max="2" width="9.1796875" style="275"/>
    <col min="3" max="3" width="18.1796875" style="275" customWidth="1"/>
    <col min="4" max="4" width="9.1796875" style="275"/>
    <col min="5" max="5" width="18.1796875" style="275" customWidth="1"/>
    <col min="6" max="6" width="9.1796875" style="275"/>
    <col min="7" max="7" width="18.1796875" style="275" customWidth="1"/>
    <col min="8" max="9" width="9.1796875" style="275"/>
    <col min="10" max="10" width="47.1796875" style="275" customWidth="1"/>
    <col min="11" max="16384" width="9.1796875" style="275"/>
  </cols>
  <sheetData>
    <row r="1" spans="1:16" ht="15" x14ac:dyDescent="0.3">
      <c r="A1" s="34" t="s">
        <v>226</v>
      </c>
      <c r="B1" s="336"/>
      <c r="C1" s="5" t="s">
        <v>55</v>
      </c>
      <c r="D1" s="41"/>
      <c r="E1" s="5" t="s">
        <v>55</v>
      </c>
      <c r="F1" s="41"/>
      <c r="G1" s="5" t="s">
        <v>55</v>
      </c>
      <c r="H1" s="41"/>
    </row>
    <row r="2" spans="1:16" x14ac:dyDescent="0.3">
      <c r="A2" s="17"/>
      <c r="B2" s="90">
        <v>2022</v>
      </c>
      <c r="C2" s="5" t="s">
        <v>278</v>
      </c>
      <c r="D2" s="5">
        <v>2023</v>
      </c>
      <c r="E2" s="5" t="s">
        <v>301</v>
      </c>
      <c r="F2" s="5">
        <v>2024</v>
      </c>
      <c r="G2" s="5" t="s">
        <v>373</v>
      </c>
      <c r="H2" s="5">
        <v>2025</v>
      </c>
    </row>
    <row r="3" spans="1:16" x14ac:dyDescent="0.3">
      <c r="A3" s="26" t="s">
        <v>0</v>
      </c>
      <c r="B3" s="26"/>
      <c r="C3" s="27"/>
      <c r="D3" s="28"/>
      <c r="E3" s="27"/>
      <c r="F3" s="28"/>
      <c r="G3" s="27"/>
      <c r="H3" s="28"/>
    </row>
    <row r="4" spans="1:16" x14ac:dyDescent="0.3">
      <c r="A4" s="271" t="s">
        <v>227</v>
      </c>
      <c r="B4" s="109">
        <f>SUM(B7:B12)</f>
        <v>2622</v>
      </c>
      <c r="C4" s="174">
        <f>D4/B4-1</f>
        <v>-3.4324942791762014E-2</v>
      </c>
      <c r="D4" s="334">
        <f>SUM(D7:D12)</f>
        <v>2532</v>
      </c>
      <c r="E4" s="174">
        <f>F4/D4-1</f>
        <v>1.1453396524486514E-2</v>
      </c>
      <c r="F4" s="334">
        <f>SUM(F7:F12)</f>
        <v>2561</v>
      </c>
      <c r="G4" s="174">
        <f>H4/F4-1</f>
        <v>-4.7637641546271037E-2</v>
      </c>
      <c r="H4" s="334">
        <f>SUM(H7:H12)</f>
        <v>2439</v>
      </c>
    </row>
    <row r="5" spans="1:16" x14ac:dyDescent="0.3">
      <c r="A5" s="23"/>
      <c r="B5" s="109"/>
      <c r="C5" s="18"/>
      <c r="D5" s="334"/>
      <c r="E5" s="18"/>
      <c r="F5" s="334"/>
      <c r="G5" s="18"/>
      <c r="H5" s="334"/>
    </row>
    <row r="6" spans="1:16" x14ac:dyDescent="0.3">
      <c r="A6" s="26" t="s">
        <v>208</v>
      </c>
      <c r="B6" s="26"/>
      <c r="C6" s="27"/>
      <c r="D6" s="28"/>
      <c r="E6" s="27"/>
      <c r="F6" s="28"/>
      <c r="G6" s="27"/>
      <c r="H6" s="28"/>
    </row>
    <row r="7" spans="1:16" ht="13.5" customHeight="1" x14ac:dyDescent="0.3">
      <c r="A7" s="179" t="s">
        <v>17</v>
      </c>
      <c r="B7" s="109">
        <v>479</v>
      </c>
      <c r="C7" s="174">
        <f t="shared" ref="C7:C12" si="0">D7/B7-1</f>
        <v>8.3507306889352817E-2</v>
      </c>
      <c r="D7" s="334">
        <v>519</v>
      </c>
      <c r="E7" s="174">
        <f t="shared" ref="E7:G12" si="1">F7/D7-1</f>
        <v>0.19267822736030826</v>
      </c>
      <c r="F7" s="334">
        <v>619</v>
      </c>
      <c r="G7" s="174">
        <f t="shared" si="1"/>
        <v>9.6930533117931539E-3</v>
      </c>
      <c r="H7" s="334">
        <v>625</v>
      </c>
      <c r="K7" s="438"/>
      <c r="O7" s="427"/>
      <c r="P7" s="428"/>
    </row>
    <row r="8" spans="1:16" ht="13.5" customHeight="1" x14ac:dyDescent="0.3">
      <c r="A8" s="63" t="s">
        <v>18</v>
      </c>
      <c r="B8" s="109">
        <v>918</v>
      </c>
      <c r="C8" s="174">
        <f t="shared" si="0"/>
        <v>-2.2875816993464082E-2</v>
      </c>
      <c r="D8" s="334">
        <v>897</v>
      </c>
      <c r="E8" s="174">
        <f t="shared" si="1"/>
        <v>-6.3545150501672198E-2</v>
      </c>
      <c r="F8" s="334">
        <v>840</v>
      </c>
      <c r="G8" s="174">
        <f t="shared" si="1"/>
        <v>-2.261904761904765E-2</v>
      </c>
      <c r="H8" s="334">
        <v>821</v>
      </c>
      <c r="K8" s="438"/>
      <c r="O8" s="427"/>
      <c r="P8" s="427"/>
    </row>
    <row r="9" spans="1:16" ht="13.5" customHeight="1" x14ac:dyDescent="0.3">
      <c r="A9" s="63" t="s">
        <v>19</v>
      </c>
      <c r="B9" s="109">
        <v>677</v>
      </c>
      <c r="C9" s="174">
        <f t="shared" si="0"/>
        <v>-6.9423929098965997E-2</v>
      </c>
      <c r="D9" s="334">
        <v>630</v>
      </c>
      <c r="E9" s="174">
        <f t="shared" si="1"/>
        <v>-2.6984126984126999E-2</v>
      </c>
      <c r="F9" s="334">
        <v>613</v>
      </c>
      <c r="G9" s="174">
        <f t="shared" si="1"/>
        <v>-7.0146818923327858E-2</v>
      </c>
      <c r="H9" s="334">
        <v>570</v>
      </c>
      <c r="K9" s="438"/>
      <c r="O9" s="427"/>
      <c r="P9" s="427"/>
    </row>
    <row r="10" spans="1:16" ht="13.5" customHeight="1" x14ac:dyDescent="0.3">
      <c r="A10" s="63" t="s">
        <v>20</v>
      </c>
      <c r="B10" s="109">
        <v>349</v>
      </c>
      <c r="C10" s="174">
        <f t="shared" si="0"/>
        <v>-0.10888252148997135</v>
      </c>
      <c r="D10" s="334">
        <v>311</v>
      </c>
      <c r="E10" s="174">
        <f t="shared" si="1"/>
        <v>3.2154340836012762E-2</v>
      </c>
      <c r="F10" s="334">
        <v>321</v>
      </c>
      <c r="G10" s="174">
        <f t="shared" si="1"/>
        <v>-0.27414330218068539</v>
      </c>
      <c r="H10" s="334">
        <v>233</v>
      </c>
      <c r="K10" s="438"/>
      <c r="O10" s="427"/>
      <c r="P10" s="427"/>
    </row>
    <row r="11" spans="1:16" ht="13.5" customHeight="1" x14ac:dyDescent="0.3">
      <c r="A11" s="277" t="s">
        <v>155</v>
      </c>
      <c r="B11" s="109">
        <v>171</v>
      </c>
      <c r="C11" s="174">
        <f t="shared" si="0"/>
        <v>-0.14035087719298245</v>
      </c>
      <c r="D11" s="334">
        <v>147</v>
      </c>
      <c r="E11" s="174">
        <f t="shared" si="1"/>
        <v>-2.0408163265306145E-2</v>
      </c>
      <c r="F11" s="334">
        <v>144</v>
      </c>
      <c r="G11" s="174">
        <f t="shared" si="1"/>
        <v>6.25E-2</v>
      </c>
      <c r="H11" s="334">
        <v>153</v>
      </c>
      <c r="K11" s="438"/>
      <c r="O11" s="427"/>
      <c r="P11" s="427"/>
    </row>
    <row r="12" spans="1:16" x14ac:dyDescent="0.3">
      <c r="A12" s="277" t="s">
        <v>156</v>
      </c>
      <c r="B12" s="109">
        <v>28</v>
      </c>
      <c r="C12" s="174">
        <f t="shared" si="0"/>
        <v>0</v>
      </c>
      <c r="D12" s="334">
        <v>28</v>
      </c>
      <c r="E12" s="174">
        <f t="shared" si="1"/>
        <v>-0.1428571428571429</v>
      </c>
      <c r="F12" s="334">
        <v>24</v>
      </c>
      <c r="G12" s="174">
        <f t="shared" si="1"/>
        <v>0.54166666666666674</v>
      </c>
      <c r="H12" s="334">
        <v>37</v>
      </c>
      <c r="K12" s="438"/>
      <c r="O12" s="427"/>
      <c r="P12" s="427"/>
    </row>
    <row r="13" spans="1:16" x14ac:dyDescent="0.3">
      <c r="A13" s="23"/>
      <c r="B13" s="109"/>
      <c r="C13" s="18"/>
      <c r="D13" s="334"/>
      <c r="E13" s="18"/>
      <c r="F13" s="334"/>
      <c r="G13" s="18"/>
      <c r="H13" s="334"/>
      <c r="K13" s="438"/>
      <c r="O13" s="427"/>
      <c r="P13" s="427"/>
    </row>
    <row r="14" spans="1:16" x14ac:dyDescent="0.3">
      <c r="A14" s="26" t="s">
        <v>209</v>
      </c>
      <c r="B14" s="26"/>
      <c r="C14" s="27"/>
      <c r="D14" s="28"/>
      <c r="E14" s="27"/>
      <c r="F14" s="28"/>
      <c r="G14" s="27"/>
      <c r="H14" s="28"/>
      <c r="K14" s="438"/>
      <c r="O14" s="427"/>
      <c r="P14" s="427"/>
    </row>
    <row r="15" spans="1:16" x14ac:dyDescent="0.3">
      <c r="A15" s="271" t="s">
        <v>210</v>
      </c>
      <c r="B15" s="109">
        <v>915</v>
      </c>
      <c r="C15" s="174">
        <f>D15/B15-1</f>
        <v>1.2021857923497192E-2</v>
      </c>
      <c r="D15" s="334">
        <v>926</v>
      </c>
      <c r="E15" s="174">
        <f>F15/D15-1</f>
        <v>6.3714902807775475E-2</v>
      </c>
      <c r="F15" s="334">
        <v>985</v>
      </c>
      <c r="G15" s="174">
        <v>-9.8477157360406076E-2</v>
      </c>
      <c r="H15" s="334">
        <v>888</v>
      </c>
      <c r="K15" s="438"/>
      <c r="O15" s="427"/>
      <c r="P15" s="427"/>
    </row>
    <row r="16" spans="1:16" x14ac:dyDescent="0.3">
      <c r="A16" s="250"/>
      <c r="B16" s="109"/>
      <c r="C16" s="18"/>
      <c r="D16" s="334"/>
      <c r="E16" s="18"/>
      <c r="F16" s="334"/>
      <c r="G16" s="18"/>
      <c r="H16" s="334"/>
      <c r="K16" s="438"/>
      <c r="O16" s="427"/>
      <c r="P16" s="427"/>
    </row>
    <row r="17" spans="1:16" x14ac:dyDescent="0.3">
      <c r="A17" s="250" t="s">
        <v>211</v>
      </c>
      <c r="B17" s="109">
        <f>SUM(B18:B32)</f>
        <v>1166</v>
      </c>
      <c r="C17" s="174">
        <f t="shared" ref="C17" si="2">D17/B17-1</f>
        <v>-1.715265866209259E-2</v>
      </c>
      <c r="D17" s="334">
        <f>SUM(D18:D32)</f>
        <v>1146</v>
      </c>
      <c r="E17" s="174">
        <f t="shared" ref="E17" si="3">F17/D17-1</f>
        <v>-5.6719022687609089E-2</v>
      </c>
      <c r="F17" s="334">
        <f>SUM(F18:F32)</f>
        <v>1081</v>
      </c>
      <c r="G17" s="174">
        <v>-9.2506938020353591E-4</v>
      </c>
      <c r="H17" s="334">
        <v>1080</v>
      </c>
      <c r="K17" s="438"/>
      <c r="O17" s="427"/>
      <c r="P17" s="427"/>
    </row>
    <row r="18" spans="1:16" x14ac:dyDescent="0.3">
      <c r="A18" s="275" t="s">
        <v>220</v>
      </c>
      <c r="B18" s="109">
        <v>617</v>
      </c>
      <c r="C18" s="174">
        <f t="shared" ref="C18:C26" si="4">D18/B18-1</f>
        <v>-6.6450567260940008E-2</v>
      </c>
      <c r="D18" s="334">
        <v>576</v>
      </c>
      <c r="E18" s="174">
        <f t="shared" ref="E18:E26" si="5">F18/D18-1</f>
        <v>-5.208333333333337E-2</v>
      </c>
      <c r="F18" s="334">
        <v>546</v>
      </c>
      <c r="G18" s="174">
        <v>-0.11538461538461542</v>
      </c>
      <c r="H18" s="334">
        <v>483</v>
      </c>
      <c r="K18" s="438"/>
      <c r="O18" s="427"/>
      <c r="P18" s="427"/>
    </row>
    <row r="19" spans="1:16" x14ac:dyDescent="0.3">
      <c r="A19" s="275" t="s">
        <v>212</v>
      </c>
      <c r="B19" s="109">
        <v>100</v>
      </c>
      <c r="C19" s="174">
        <f t="shared" si="4"/>
        <v>-0.17000000000000004</v>
      </c>
      <c r="D19" s="334">
        <v>83</v>
      </c>
      <c r="E19" s="174">
        <f t="shared" si="5"/>
        <v>-7.2289156626506035E-2</v>
      </c>
      <c r="F19" s="334">
        <v>77</v>
      </c>
      <c r="G19" s="174">
        <v>0.36363636363636354</v>
      </c>
      <c r="H19" s="334">
        <v>105</v>
      </c>
      <c r="K19" s="438"/>
      <c r="O19" s="427"/>
      <c r="P19" s="427"/>
    </row>
    <row r="20" spans="1:16" x14ac:dyDescent="0.3">
      <c r="A20" s="275" t="s">
        <v>213</v>
      </c>
      <c r="B20" s="109">
        <v>107</v>
      </c>
      <c r="C20" s="174">
        <f t="shared" si="4"/>
        <v>-2.8037383177570097E-2</v>
      </c>
      <c r="D20" s="334">
        <v>104</v>
      </c>
      <c r="E20" s="174">
        <f t="shared" si="5"/>
        <v>-0.28846153846153844</v>
      </c>
      <c r="F20" s="334">
        <v>74</v>
      </c>
      <c r="G20" s="174">
        <v>0.36486486486486491</v>
      </c>
      <c r="H20" s="334">
        <v>101</v>
      </c>
      <c r="O20" s="427"/>
      <c r="P20" s="427"/>
    </row>
    <row r="21" spans="1:16" x14ac:dyDescent="0.3">
      <c r="A21" s="275" t="s">
        <v>215</v>
      </c>
      <c r="B21" s="109">
        <v>26</v>
      </c>
      <c r="C21" s="174">
        <f t="shared" si="4"/>
        <v>0.15384615384615374</v>
      </c>
      <c r="D21" s="334">
        <v>30</v>
      </c>
      <c r="E21" s="174">
        <f t="shared" si="5"/>
        <v>0.26666666666666661</v>
      </c>
      <c r="F21" s="334">
        <v>38</v>
      </c>
      <c r="G21" s="174">
        <v>0.15789473684210531</v>
      </c>
      <c r="H21" s="334">
        <v>44</v>
      </c>
      <c r="O21" s="427"/>
      <c r="P21" s="427"/>
    </row>
    <row r="22" spans="1:16" x14ac:dyDescent="0.3">
      <c r="A22" s="275" t="s">
        <v>218</v>
      </c>
      <c r="B22" s="109">
        <v>40</v>
      </c>
      <c r="C22" s="174">
        <f t="shared" si="4"/>
        <v>-2.5000000000000022E-2</v>
      </c>
      <c r="D22" s="334">
        <v>39</v>
      </c>
      <c r="E22" s="174">
        <f t="shared" si="5"/>
        <v>-0.17948717948717952</v>
      </c>
      <c r="F22" s="334">
        <v>32</v>
      </c>
      <c r="G22" s="174">
        <v>0.34375</v>
      </c>
      <c r="H22" s="334">
        <v>43</v>
      </c>
      <c r="O22" s="427"/>
      <c r="P22" s="427"/>
    </row>
    <row r="23" spans="1:16" x14ac:dyDescent="0.3">
      <c r="A23" s="275" t="s">
        <v>216</v>
      </c>
      <c r="B23" s="109">
        <v>45</v>
      </c>
      <c r="C23" s="174">
        <f t="shared" si="4"/>
        <v>-0.19999999999999996</v>
      </c>
      <c r="D23" s="334">
        <v>36</v>
      </c>
      <c r="E23" s="174">
        <f t="shared" si="5"/>
        <v>0.5</v>
      </c>
      <c r="F23" s="334">
        <v>54</v>
      </c>
      <c r="G23" s="174">
        <v>-0.2592592592592593</v>
      </c>
      <c r="H23" s="334">
        <v>40</v>
      </c>
      <c r="K23" s="438"/>
      <c r="O23" s="427"/>
      <c r="P23" s="428"/>
    </row>
    <row r="24" spans="1:16" x14ac:dyDescent="0.3">
      <c r="A24" s="275" t="s">
        <v>214</v>
      </c>
      <c r="B24" s="109">
        <v>22</v>
      </c>
      <c r="C24" s="174">
        <f t="shared" si="4"/>
        <v>0.68181818181818188</v>
      </c>
      <c r="D24" s="334">
        <v>37</v>
      </c>
      <c r="E24" s="174">
        <f t="shared" si="5"/>
        <v>-2.7027027027026973E-2</v>
      </c>
      <c r="F24" s="334">
        <v>36</v>
      </c>
      <c r="G24" s="174">
        <v>5.555555555555558E-2</v>
      </c>
      <c r="H24" s="334">
        <v>38</v>
      </c>
      <c r="K24" s="438"/>
      <c r="O24" s="427"/>
      <c r="P24" s="427"/>
    </row>
    <row r="25" spans="1:16" x14ac:dyDescent="0.3">
      <c r="A25" s="275" t="s">
        <v>219</v>
      </c>
      <c r="B25" s="109">
        <v>19</v>
      </c>
      <c r="C25" s="174">
        <f t="shared" si="4"/>
        <v>-0.31578947368421051</v>
      </c>
      <c r="D25" s="334">
        <v>13</v>
      </c>
      <c r="E25" s="174">
        <f t="shared" si="5"/>
        <v>0.76923076923076916</v>
      </c>
      <c r="F25" s="334">
        <v>23</v>
      </c>
      <c r="G25" s="174">
        <v>-4.3478260869565188E-2</v>
      </c>
      <c r="H25" s="334">
        <v>22</v>
      </c>
      <c r="K25" s="438"/>
      <c r="O25" s="427"/>
      <c r="P25" s="427"/>
    </row>
    <row r="26" spans="1:16" x14ac:dyDescent="0.3">
      <c r="A26" s="275" t="s">
        <v>221</v>
      </c>
      <c r="B26" s="109">
        <v>15</v>
      </c>
      <c r="C26" s="174">
        <f t="shared" si="4"/>
        <v>0.73333333333333339</v>
      </c>
      <c r="D26" s="334">
        <v>26</v>
      </c>
      <c r="E26" s="174">
        <f t="shared" si="5"/>
        <v>-0.46153846153846156</v>
      </c>
      <c r="F26" s="334">
        <v>14</v>
      </c>
      <c r="G26" s="174">
        <v>7.1428571428571397E-2</v>
      </c>
      <c r="H26" s="334">
        <v>15</v>
      </c>
      <c r="K26" s="438"/>
      <c r="O26" s="427"/>
      <c r="P26" s="427"/>
    </row>
    <row r="27" spans="1:16" x14ac:dyDescent="0.3">
      <c r="A27" s="275" t="s">
        <v>317</v>
      </c>
      <c r="B27" s="109"/>
      <c r="C27" s="174"/>
      <c r="D27" s="334"/>
      <c r="E27" s="174"/>
      <c r="F27" s="334">
        <v>10</v>
      </c>
      <c r="G27" s="174">
        <v>0</v>
      </c>
      <c r="H27" s="334">
        <v>10</v>
      </c>
      <c r="O27" s="427"/>
      <c r="P27" s="427"/>
    </row>
    <row r="28" spans="1:16" x14ac:dyDescent="0.3">
      <c r="A28" s="275" t="s">
        <v>399</v>
      </c>
      <c r="B28" s="109"/>
      <c r="C28" s="174"/>
      <c r="D28" s="334"/>
      <c r="E28" s="174"/>
      <c r="F28" s="334"/>
      <c r="G28" s="174"/>
      <c r="H28" s="334">
        <v>10</v>
      </c>
      <c r="O28" s="427"/>
      <c r="P28" s="427"/>
    </row>
    <row r="29" spans="1:16" x14ac:dyDescent="0.3">
      <c r="A29" s="275" t="s">
        <v>217</v>
      </c>
      <c r="B29" s="109">
        <v>21</v>
      </c>
      <c r="C29" s="174">
        <f>D29/B29-1</f>
        <v>9.5238095238095344E-2</v>
      </c>
      <c r="D29" s="334">
        <v>23</v>
      </c>
      <c r="E29" s="174">
        <f>F29/D29-1</f>
        <v>-0.34782608695652173</v>
      </c>
      <c r="F29" s="334">
        <v>15</v>
      </c>
      <c r="G29" s="174"/>
      <c r="H29" s="334"/>
      <c r="O29" s="427"/>
      <c r="P29" s="427"/>
    </row>
    <row r="30" spans="1:16" x14ac:dyDescent="0.3">
      <c r="A30" s="275" t="s">
        <v>222</v>
      </c>
      <c r="B30" s="109">
        <v>19</v>
      </c>
      <c r="C30" s="174">
        <f>D30/B30-1</f>
        <v>-0.31578947368421051</v>
      </c>
      <c r="D30" s="334">
        <v>13</v>
      </c>
      <c r="E30" s="174">
        <f>F30/D30-1</f>
        <v>7.6923076923076872E-2</v>
      </c>
      <c r="F30" s="334">
        <v>14</v>
      </c>
      <c r="G30" s="174"/>
      <c r="H30" s="334"/>
    </row>
    <row r="31" spans="1:16" x14ac:dyDescent="0.3">
      <c r="A31" s="275" t="s">
        <v>280</v>
      </c>
      <c r="B31" s="109"/>
      <c r="C31" s="174"/>
      <c r="D31" s="334">
        <v>12</v>
      </c>
      <c r="E31" s="174"/>
      <c r="F31" s="334"/>
      <c r="G31" s="174"/>
      <c r="H31" s="334"/>
    </row>
    <row r="32" spans="1:16" x14ac:dyDescent="0.3">
      <c r="A32" s="275" t="s">
        <v>223</v>
      </c>
      <c r="B32" s="109">
        <v>135</v>
      </c>
      <c r="C32" s="174">
        <f>D32/B32-1</f>
        <v>0.14074074074074083</v>
      </c>
      <c r="D32" s="334">
        <v>154</v>
      </c>
      <c r="E32" s="174">
        <f>F32/D32-1</f>
        <v>-3.8961038961038974E-2</v>
      </c>
      <c r="F32" s="334">
        <v>148</v>
      </c>
      <c r="G32" s="174">
        <v>0.14189189189189189</v>
      </c>
      <c r="H32" s="334">
        <v>169</v>
      </c>
    </row>
    <row r="33" spans="1:16" x14ac:dyDescent="0.3">
      <c r="B33" s="109"/>
      <c r="C33" s="174"/>
      <c r="D33" s="334"/>
      <c r="E33" s="174"/>
      <c r="F33" s="334"/>
      <c r="G33" s="174"/>
      <c r="H33" s="334"/>
    </row>
    <row r="34" spans="1:16" x14ac:dyDescent="0.3">
      <c r="A34" s="275" t="s">
        <v>142</v>
      </c>
      <c r="B34" s="109">
        <f>SUM(B35:B38)</f>
        <v>541</v>
      </c>
      <c r="C34" s="174">
        <f>D34/B34-1</f>
        <v>-0.14972273567467653</v>
      </c>
      <c r="D34" s="334">
        <f>SUM(D35:D38)</f>
        <v>460</v>
      </c>
      <c r="E34" s="174">
        <f>F34/D34-1</f>
        <v>7.6086956521739024E-2</v>
      </c>
      <c r="F34" s="334">
        <f>SUM(F35:F38)</f>
        <v>495</v>
      </c>
      <c r="G34" s="174">
        <v>-4.4444444444444398E-2</v>
      </c>
      <c r="H34" s="334">
        <v>473</v>
      </c>
    </row>
    <row r="35" spans="1:16" x14ac:dyDescent="0.3">
      <c r="A35" s="275" t="s">
        <v>224</v>
      </c>
      <c r="B35" s="109">
        <v>474</v>
      </c>
      <c r="C35" s="174">
        <f>D35/B35-1</f>
        <v>-0.15822784810126578</v>
      </c>
      <c r="D35" s="334">
        <v>399</v>
      </c>
      <c r="E35" s="174">
        <f>F35/D35-1</f>
        <v>2.0050125313283207E-2</v>
      </c>
      <c r="F35" s="334">
        <v>407</v>
      </c>
      <c r="G35" s="174">
        <v>-0.14250614250614246</v>
      </c>
      <c r="H35" s="334">
        <v>349</v>
      </c>
    </row>
    <row r="36" spans="1:16" x14ac:dyDescent="0.3">
      <c r="A36" s="275" t="s">
        <v>212</v>
      </c>
      <c r="B36" s="109">
        <v>25</v>
      </c>
      <c r="C36" s="174">
        <f>D36/B36-1</f>
        <v>-0.28000000000000003</v>
      </c>
      <c r="D36" s="334">
        <v>18</v>
      </c>
      <c r="E36" s="174">
        <f>F36/D36-1</f>
        <v>0.22222222222222232</v>
      </c>
      <c r="F36" s="334">
        <v>22</v>
      </c>
      <c r="G36" s="174">
        <v>0.77272727272727271</v>
      </c>
      <c r="H36" s="334">
        <v>39</v>
      </c>
    </row>
    <row r="37" spans="1:16" x14ac:dyDescent="0.3">
      <c r="A37" s="275" t="s">
        <v>215</v>
      </c>
      <c r="B37" s="109"/>
      <c r="C37" s="174"/>
      <c r="D37" s="334"/>
      <c r="E37" s="174"/>
      <c r="F37" s="334"/>
      <c r="G37" s="174"/>
      <c r="H37" s="334">
        <v>11</v>
      </c>
    </row>
    <row r="38" spans="1:16" x14ac:dyDescent="0.3">
      <c r="A38" s="275" t="s">
        <v>223</v>
      </c>
      <c r="B38" s="109">
        <v>42</v>
      </c>
      <c r="C38" s="174">
        <f>D38/B38-1</f>
        <v>2.3809523809523725E-2</v>
      </c>
      <c r="D38" s="334">
        <v>43</v>
      </c>
      <c r="E38" s="174">
        <f>F38/D38-1</f>
        <v>0.53488372093023262</v>
      </c>
      <c r="F38" s="334">
        <v>66</v>
      </c>
      <c r="G38" s="174">
        <v>0.1212121212121211</v>
      </c>
      <c r="H38" s="334">
        <v>74</v>
      </c>
    </row>
    <row r="39" spans="1:16" x14ac:dyDescent="0.3">
      <c r="B39" s="109"/>
      <c r="C39" s="18"/>
      <c r="D39" s="334"/>
      <c r="E39" s="18"/>
      <c r="F39" s="334"/>
      <c r="G39" s="18"/>
      <c r="H39" s="334"/>
    </row>
    <row r="40" spans="1:16" x14ac:dyDescent="0.3">
      <c r="A40" s="333"/>
      <c r="B40" s="337"/>
      <c r="C40" s="333"/>
      <c r="D40" s="335"/>
      <c r="E40" s="333"/>
      <c r="F40" s="335"/>
      <c r="G40" s="333"/>
      <c r="H40" s="335"/>
    </row>
    <row r="41" spans="1:16" x14ac:dyDescent="0.3">
      <c r="A41" s="275" t="s">
        <v>225</v>
      </c>
    </row>
    <row r="42" spans="1:16" x14ac:dyDescent="0.3">
      <c r="B42" s="278"/>
      <c r="C42" s="278"/>
      <c r="D42" s="278"/>
      <c r="E42" s="278"/>
      <c r="F42" s="278"/>
      <c r="G42" s="278"/>
      <c r="H42" s="278"/>
    </row>
    <row r="43" spans="1:16" x14ac:dyDescent="0.3">
      <c r="B43" s="278"/>
      <c r="C43" s="278"/>
      <c r="D43" s="278"/>
      <c r="E43" s="278"/>
      <c r="F43" s="278"/>
      <c r="G43" s="278"/>
      <c r="H43" s="278"/>
    </row>
    <row r="45" spans="1:16" x14ac:dyDescent="0.3">
      <c r="O45" s="363"/>
      <c r="P45" s="363"/>
    </row>
    <row r="62" spans="15:16" x14ac:dyDescent="0.3">
      <c r="O62" s="363"/>
      <c r="P62" s="275">
        <v>625051434</v>
      </c>
    </row>
    <row r="83" spans="15:16" x14ac:dyDescent="0.3">
      <c r="O83" s="363"/>
      <c r="P83" s="364">
        <f>'Maandcijfers medewerkers'!M14</f>
        <v>22947</v>
      </c>
    </row>
    <row r="97" spans="15:16" x14ac:dyDescent="0.3">
      <c r="P97" s="275">
        <v>14443.1572265625</v>
      </c>
    </row>
    <row r="98" spans="15:16" x14ac:dyDescent="0.3">
      <c r="P98" s="357">
        <v>14481.4033203125</v>
      </c>
    </row>
    <row r="99" spans="15:16" x14ac:dyDescent="0.3">
      <c r="P99" s="275">
        <v>14503.7841796875</v>
      </c>
    </row>
    <row r="100" spans="15:16" x14ac:dyDescent="0.3">
      <c r="O100" s="363"/>
      <c r="P100" s="275">
        <v>14621.560546875</v>
      </c>
    </row>
    <row r="118" spans="16:16" x14ac:dyDescent="0.3">
      <c r="P118" s="363"/>
    </row>
  </sheetData>
  <sheetProtection algorithmName="SHA-512" hashValue="Yn8vi3A68ci/yoJsSUap7mmTYVGDOhG9+KTJPzdNpWEgDJAbKOSEZQmO/hcO6TGnnXCFllVhW4MuRuezBF+N7g==" saltValue="zz2l/3BE1aOHfXjKNrv2ZA==" spinCount="100000" sheet="1" objects="1" scenarios="1" selectLockedCells="1" selectUnlockedCells="1"/>
  <sortState xmlns:xlrd2="http://schemas.microsoft.com/office/spreadsheetml/2017/richdata2" ref="A18:H31">
    <sortCondition descending="1" ref="H18:H31"/>
  </sortState>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142"/>
  <sheetViews>
    <sheetView zoomScaleNormal="100" workbookViewId="0">
      <selection activeCell="E22" sqref="E22"/>
    </sheetView>
  </sheetViews>
  <sheetFormatPr defaultColWidth="9.1796875" defaultRowHeight="15" customHeight="1" x14ac:dyDescent="0.35"/>
  <cols>
    <col min="1" max="1" width="30.81640625" style="14" customWidth="1"/>
    <col min="2" max="7" width="18.1796875" style="14" customWidth="1"/>
    <col min="8" max="8" width="14.81640625" style="14" customWidth="1"/>
    <col min="9" max="9" width="16.1796875" style="14" customWidth="1"/>
    <col min="10" max="10" width="18.1796875" style="14" customWidth="1"/>
    <col min="11" max="11" width="16.81640625" style="14" customWidth="1"/>
    <col min="12" max="12" width="18.1796875" style="14" customWidth="1"/>
    <col min="13" max="13" width="16.1796875" style="14" customWidth="1"/>
    <col min="14" max="20" width="19.54296875" style="262" customWidth="1"/>
    <col min="21" max="21" width="45" style="14" customWidth="1"/>
    <col min="22" max="22" width="10.81640625" style="14" bestFit="1" customWidth="1"/>
    <col min="23" max="23" width="11" style="14" bestFit="1" customWidth="1"/>
    <col min="24" max="24" width="11" style="14" customWidth="1"/>
    <col min="25" max="16384" width="9.1796875" style="14"/>
  </cols>
  <sheetData>
    <row r="1" spans="1:23" ht="20.149999999999999" customHeight="1" x14ac:dyDescent="0.35">
      <c r="A1" s="34" t="s">
        <v>109</v>
      </c>
      <c r="B1" s="54"/>
      <c r="C1" s="36" t="s">
        <v>55</v>
      </c>
      <c r="D1" s="54"/>
      <c r="E1" s="36" t="s">
        <v>55</v>
      </c>
      <c r="F1" s="54"/>
      <c r="G1" s="36" t="s">
        <v>55</v>
      </c>
      <c r="H1" s="35"/>
      <c r="I1" s="36" t="s">
        <v>55</v>
      </c>
      <c r="J1" s="35"/>
      <c r="K1" s="36" t="s">
        <v>55</v>
      </c>
      <c r="L1" s="35"/>
      <c r="M1" s="36" t="s">
        <v>55</v>
      </c>
      <c r="N1" s="35"/>
      <c r="O1" s="36" t="s">
        <v>55</v>
      </c>
      <c r="P1" s="35"/>
      <c r="Q1" s="36" t="s">
        <v>55</v>
      </c>
      <c r="R1" s="35"/>
      <c r="S1" s="36" t="s">
        <v>55</v>
      </c>
      <c r="T1" s="35"/>
    </row>
    <row r="2" spans="1:23" ht="15" customHeight="1" x14ac:dyDescent="0.35">
      <c r="A2" s="17"/>
      <c r="B2" s="4">
        <v>2016</v>
      </c>
      <c r="C2" s="5" t="s">
        <v>83</v>
      </c>
      <c r="D2" s="4">
        <v>2017</v>
      </c>
      <c r="E2" s="5" t="s">
        <v>84</v>
      </c>
      <c r="F2" s="4">
        <v>2018</v>
      </c>
      <c r="G2" s="5" t="s">
        <v>85</v>
      </c>
      <c r="H2" s="4">
        <v>2019</v>
      </c>
      <c r="I2" s="5" t="s">
        <v>74</v>
      </c>
      <c r="J2" s="4">
        <v>2020</v>
      </c>
      <c r="K2" s="5" t="s">
        <v>75</v>
      </c>
      <c r="L2" s="4">
        <v>2021</v>
      </c>
      <c r="M2" s="5" t="s">
        <v>166</v>
      </c>
      <c r="N2" s="4">
        <v>2022</v>
      </c>
      <c r="O2" s="5" t="s">
        <v>234</v>
      </c>
      <c r="P2" s="370">
        <v>2023</v>
      </c>
      <c r="Q2" s="5" t="s">
        <v>300</v>
      </c>
      <c r="R2" s="370">
        <v>2024</v>
      </c>
      <c r="S2" s="5" t="s">
        <v>354</v>
      </c>
      <c r="T2" s="370">
        <v>2025</v>
      </c>
    </row>
    <row r="3" spans="1:23" ht="15" customHeight="1" x14ac:dyDescent="0.35">
      <c r="A3" s="26" t="s">
        <v>0</v>
      </c>
      <c r="B3" s="27"/>
      <c r="C3" s="27"/>
      <c r="D3" s="27"/>
      <c r="E3" s="27"/>
      <c r="F3" s="27"/>
      <c r="G3" s="27"/>
      <c r="H3" s="27"/>
      <c r="I3" s="27"/>
      <c r="J3" s="27"/>
      <c r="K3" s="27"/>
      <c r="L3" s="27"/>
      <c r="M3" s="31"/>
      <c r="N3" s="27"/>
      <c r="O3" s="27"/>
      <c r="P3" s="27"/>
      <c r="Q3" s="27"/>
      <c r="R3" s="27"/>
      <c r="S3" s="27"/>
      <c r="T3" s="178"/>
    </row>
    <row r="4" spans="1:23" ht="15" customHeight="1" x14ac:dyDescent="0.35">
      <c r="A4" s="258" t="s">
        <v>188</v>
      </c>
      <c r="B4" s="19">
        <f>SUM(B9:B14)</f>
        <v>1639889670</v>
      </c>
      <c r="C4" s="81">
        <f xml:space="preserve"> D4/B4-1</f>
        <v>3.6766250256335953E-2</v>
      </c>
      <c r="D4" s="19">
        <f t="shared" ref="D4:H4" si="0">SUM(D9:D14)</f>
        <v>1700182264</v>
      </c>
      <c r="E4" s="81">
        <f xml:space="preserve"> F4/D4-1</f>
        <v>2.7485987819950486E-2</v>
      </c>
      <c r="F4" s="19">
        <f t="shared" si="0"/>
        <v>1746913453</v>
      </c>
      <c r="G4" s="81">
        <f xml:space="preserve"> H4/F4-1</f>
        <v>3.0519578350284737E-2</v>
      </c>
      <c r="H4" s="19">
        <f t="shared" si="0"/>
        <v>1800228515</v>
      </c>
      <c r="I4" s="81">
        <f xml:space="preserve"> J4/H4-1</f>
        <v>-0.14888924031958239</v>
      </c>
      <c r="J4" s="338">
        <f>SUM(J9:J14)</f>
        <v>1532193859</v>
      </c>
      <c r="K4" s="164">
        <f>L4/J4-1</f>
        <v>5.8695494353890432E-2</v>
      </c>
      <c r="L4" s="338">
        <f t="shared" ref="L4" si="1">SUM(L9:L14)</f>
        <v>1622126735</v>
      </c>
      <c r="M4" s="164">
        <f>N4/L4-1</f>
        <v>0.22406754611562452</v>
      </c>
      <c r="N4" s="338">
        <v>1985592692</v>
      </c>
      <c r="O4" s="164">
        <f>P4/N4-1</f>
        <v>9.0900184477512136E-2</v>
      </c>
      <c r="P4" s="388">
        <f>SUM(Kwartaalcijfers!J105:J108)</f>
        <v>2166083434</v>
      </c>
      <c r="Q4" s="164">
        <f>R4/P4-1</f>
        <v>7.3807351780891706E-2</v>
      </c>
      <c r="R4" s="388">
        <f>SUM(Kwartaalcijfers!L105:L108)</f>
        <v>2325956316</v>
      </c>
      <c r="S4" s="164">
        <f>T4/R4-1</f>
        <v>6.0221249228310958E-2</v>
      </c>
      <c r="T4" s="433">
        <f>SUM(Kwartaalcijfers!N105:N108)</f>
        <v>2466028311</v>
      </c>
    </row>
    <row r="5" spans="1:23" ht="15" customHeight="1" x14ac:dyDescent="0.35">
      <c r="A5" s="259" t="s">
        <v>189</v>
      </c>
      <c r="B5" s="19"/>
      <c r="C5" s="74"/>
      <c r="D5" s="19"/>
      <c r="E5" s="74">
        <f>(1+Brondata!C27/100)/(1+Brondata!D27/100)-1</f>
        <v>2.8684470820969477E-2</v>
      </c>
      <c r="F5" s="19"/>
      <c r="G5" s="74">
        <f>(1+Brondata!C28/100)/(1+Brondata!D28/100)-1</f>
        <v>8.7633885102240683E-3</v>
      </c>
      <c r="H5" s="19"/>
      <c r="I5" s="74">
        <f>(1+Brondata!C29/100)/(1+Brondata!D29/100)-1</f>
        <v>3.5495716034271707E-2</v>
      </c>
      <c r="J5" s="149"/>
      <c r="K5" s="260" t="s">
        <v>187</v>
      </c>
      <c r="L5" s="149"/>
      <c r="M5" s="252" t="s">
        <v>187</v>
      </c>
      <c r="N5" s="149"/>
      <c r="O5" s="74">
        <f>(1+Brondata!C32/100)/(1+Brondata!D32/100)-1</f>
        <v>7.2834645669291431E-2</v>
      </c>
      <c r="P5" s="389"/>
      <c r="Q5" s="252" t="s">
        <v>187</v>
      </c>
      <c r="R5" s="389"/>
      <c r="S5" s="369">
        <v>4.5999999999999999E-2</v>
      </c>
      <c r="T5" s="339"/>
      <c r="U5" s="432"/>
    </row>
    <row r="6" spans="1:23" ht="15" customHeight="1" x14ac:dyDescent="0.35">
      <c r="A6" s="259" t="s">
        <v>190</v>
      </c>
      <c r="B6" s="19"/>
      <c r="C6" s="74"/>
      <c r="D6" s="19"/>
      <c r="E6" s="74">
        <f>(1+E4)/(1+E5)-1</f>
        <v>-1.1650637634905703E-3</v>
      </c>
      <c r="F6" s="19"/>
      <c r="G6" s="74">
        <f>(1+G4)/(1+G5)-1</f>
        <v>2.1567188190871001E-2</v>
      </c>
      <c r="H6" s="19"/>
      <c r="I6" s="74">
        <f>(1+I4)/(1+I5)-1</f>
        <v>-0.17806443184527043</v>
      </c>
      <c r="J6" s="149"/>
      <c r="K6" s="260" t="s">
        <v>187</v>
      </c>
      <c r="L6" s="149"/>
      <c r="M6" s="252" t="s">
        <v>187</v>
      </c>
      <c r="N6" s="149"/>
      <c r="O6" s="74">
        <f>(1+O4)/(1+O5)-1</f>
        <v>1.6839071035919417E-2</v>
      </c>
      <c r="P6" s="389"/>
      <c r="Q6" s="252" t="s">
        <v>187</v>
      </c>
      <c r="R6" s="389"/>
      <c r="S6" s="74">
        <f>(1+S4)/(1+S5)-1</f>
        <v>1.3595840562438788E-2</v>
      </c>
      <c r="T6" s="339"/>
      <c r="U6" s="432"/>
    </row>
    <row r="7" spans="1:23" ht="15" customHeight="1" x14ac:dyDescent="0.35">
      <c r="A7" s="33" t="s">
        <v>50</v>
      </c>
      <c r="B7" s="19"/>
      <c r="C7" s="87"/>
      <c r="D7" s="19"/>
      <c r="E7" s="87"/>
      <c r="F7" s="19"/>
      <c r="G7" s="87"/>
      <c r="H7" s="19"/>
      <c r="I7" s="19"/>
      <c r="J7" s="19"/>
      <c r="K7" s="367"/>
      <c r="L7" s="19"/>
      <c r="M7" s="164"/>
      <c r="N7" s="19"/>
      <c r="O7" s="150"/>
      <c r="P7" s="390"/>
      <c r="Q7" s="150"/>
      <c r="R7" s="390"/>
      <c r="S7" s="150"/>
      <c r="T7" s="354"/>
    </row>
    <row r="8" spans="1:23" ht="15" customHeight="1" x14ac:dyDescent="0.35">
      <c r="A8" s="26" t="s">
        <v>14</v>
      </c>
      <c r="B8" s="57"/>
      <c r="C8" s="86"/>
      <c r="D8" s="57"/>
      <c r="E8" s="86"/>
      <c r="F8" s="57"/>
      <c r="G8" s="86"/>
      <c r="H8" s="57"/>
      <c r="I8" s="166"/>
      <c r="J8" s="57"/>
      <c r="K8" s="57"/>
      <c r="L8" s="57"/>
      <c r="M8" s="57"/>
      <c r="N8" s="57"/>
      <c r="O8" s="57"/>
      <c r="P8" s="57"/>
      <c r="Q8" s="57"/>
      <c r="R8" s="57"/>
      <c r="S8" s="57"/>
      <c r="T8" s="212"/>
    </row>
    <row r="9" spans="1:23" ht="15" customHeight="1" x14ac:dyDescent="0.2">
      <c r="A9" s="55" t="s">
        <v>68</v>
      </c>
      <c r="B9" s="19">
        <v>424911968</v>
      </c>
      <c r="C9" s="81">
        <f t="shared" ref="C9" si="2" xml:space="preserve"> D9/B9-1</f>
        <v>9.5441013796062402E-2</v>
      </c>
      <c r="D9" s="19">
        <v>465465997</v>
      </c>
      <c r="E9" s="81">
        <f t="shared" ref="E9" si="3" xml:space="preserve"> F9/D9-1</f>
        <v>8.0586758735891051E-2</v>
      </c>
      <c r="F9" s="19">
        <v>502976393</v>
      </c>
      <c r="G9" s="81">
        <f t="shared" ref="G9:G14" si="4" xml:space="preserve"> H9/F9-1</f>
        <v>5.7141391524512475E-2</v>
      </c>
      <c r="H9" s="19">
        <v>531717164</v>
      </c>
      <c r="I9" s="74">
        <f xml:space="preserve"> J9/H9-1</f>
        <v>-0.11693037992657318</v>
      </c>
      <c r="J9" s="269">
        <v>469543274</v>
      </c>
      <c r="K9" s="252">
        <f t="shared" ref="K9:O14" si="5">L9/J9-1</f>
        <v>9.3603826172579785E-2</v>
      </c>
      <c r="L9" s="269">
        <v>513494321</v>
      </c>
      <c r="M9" s="164">
        <f t="shared" ref="M9:M14" si="6">N9/L9-1</f>
        <v>0.31194349859226578</v>
      </c>
      <c r="N9" s="269">
        <v>673675536</v>
      </c>
      <c r="O9" s="252">
        <f t="shared" si="5"/>
        <v>0.139638803474194</v>
      </c>
      <c r="P9" s="391">
        <v>767746781.77687633</v>
      </c>
      <c r="Q9" s="252">
        <f t="shared" ref="Q9:S14" si="7">R9/P9-1</f>
        <v>0.1266996847554267</v>
      </c>
      <c r="R9" s="391">
        <v>865020057</v>
      </c>
      <c r="S9" s="252">
        <f t="shared" si="7"/>
        <v>0.11929001549151352</v>
      </c>
      <c r="T9" s="270">
        <v>968208313</v>
      </c>
    </row>
    <row r="10" spans="1:23" ht="15" customHeight="1" x14ac:dyDescent="0.2">
      <c r="A10" s="56" t="s">
        <v>69</v>
      </c>
      <c r="B10" s="19">
        <v>234827416</v>
      </c>
      <c r="C10" s="74">
        <f t="shared" ref="C10" si="8" xml:space="preserve"> D10/B10-1</f>
        <v>-3.6861807481627262E-2</v>
      </c>
      <c r="D10" s="19">
        <v>226171253</v>
      </c>
      <c r="E10" s="74">
        <f t="shared" ref="E10" si="9" xml:space="preserve"> F10/D10-1</f>
        <v>5.7299669290862498E-2</v>
      </c>
      <c r="F10" s="19">
        <v>239130791</v>
      </c>
      <c r="G10" s="74">
        <f t="shared" si="4"/>
        <v>9.9386264314242911E-2</v>
      </c>
      <c r="H10" s="19">
        <v>262897107</v>
      </c>
      <c r="I10" s="74">
        <f t="shared" ref="I10:I30" si="10" xml:space="preserve"> J10/H10-1</f>
        <v>-0.21175837815514642</v>
      </c>
      <c r="J10" s="269">
        <v>207226442</v>
      </c>
      <c r="K10" s="252">
        <f t="shared" si="5"/>
        <v>3.8686617029307424E-2</v>
      </c>
      <c r="L10" s="269">
        <v>215243332</v>
      </c>
      <c r="M10" s="164">
        <f t="shared" si="6"/>
        <v>0.28503890192519421</v>
      </c>
      <c r="N10" s="269">
        <v>276596055</v>
      </c>
      <c r="O10" s="252">
        <f t="shared" si="5"/>
        <v>0.13510753918142404</v>
      </c>
      <c r="P10" s="391">
        <v>313966267.33833981</v>
      </c>
      <c r="Q10" s="252">
        <f t="shared" si="7"/>
        <v>6.6738375556377738E-2</v>
      </c>
      <c r="R10" s="391">
        <v>334919866</v>
      </c>
      <c r="S10" s="252">
        <f t="shared" si="7"/>
        <v>3.8363403620852887E-2</v>
      </c>
      <c r="T10" s="270">
        <v>347768532</v>
      </c>
    </row>
    <row r="11" spans="1:23" ht="15" customHeight="1" x14ac:dyDescent="0.35">
      <c r="A11" s="56" t="s">
        <v>70</v>
      </c>
      <c r="B11" s="19">
        <v>328600623</v>
      </c>
      <c r="C11" s="74">
        <f t="shared" ref="C11" si="11" xml:space="preserve"> D11/B11-1</f>
        <v>-6.1521794497632065E-4</v>
      </c>
      <c r="D11" s="19">
        <v>328398462</v>
      </c>
      <c r="E11" s="74">
        <f t="shared" ref="E11" si="12" xml:space="preserve"> F11/D11-1</f>
        <v>9.5467651733398551E-3</v>
      </c>
      <c r="F11" s="19">
        <v>331533605</v>
      </c>
      <c r="G11" s="74">
        <f t="shared" si="4"/>
        <v>6.3449031056746152E-2</v>
      </c>
      <c r="H11" s="19">
        <v>352569091</v>
      </c>
      <c r="I11" s="74">
        <f t="shared" si="10"/>
        <v>-0.15538043577393457</v>
      </c>
      <c r="J11" s="269">
        <v>297786752</v>
      </c>
      <c r="K11" s="252">
        <f t="shared" si="5"/>
        <v>5.8941658358260263E-2</v>
      </c>
      <c r="L11" s="269">
        <v>315338797</v>
      </c>
      <c r="M11" s="164">
        <f t="shared" si="6"/>
        <v>0.24643374915900385</v>
      </c>
      <c r="N11" s="269">
        <v>393048919</v>
      </c>
      <c r="O11" s="252">
        <f t="shared" si="5"/>
        <v>1.8493472671181177E-2</v>
      </c>
      <c r="P11" s="391">
        <v>400317758.44196379</v>
      </c>
      <c r="Q11" s="252">
        <f t="shared" si="7"/>
        <v>8.0370432936216041E-2</v>
      </c>
      <c r="R11" s="391">
        <v>432491470</v>
      </c>
      <c r="S11" s="252">
        <f t="shared" si="7"/>
        <v>1.0120236591024456E-2</v>
      </c>
      <c r="T11" s="270">
        <v>436868386</v>
      </c>
      <c r="U11"/>
      <c r="V11"/>
      <c r="W11"/>
    </row>
    <row r="12" spans="1:23" ht="15" customHeight="1" x14ac:dyDescent="0.2">
      <c r="A12" s="56" t="s">
        <v>71</v>
      </c>
      <c r="B12" s="19">
        <v>343576552</v>
      </c>
      <c r="C12" s="74">
        <f t="shared" ref="C12" si="13" xml:space="preserve"> D12/B12-1</f>
        <v>3.9281868688175292E-2</v>
      </c>
      <c r="D12" s="19">
        <v>357072881</v>
      </c>
      <c r="E12" s="74">
        <f t="shared" ref="E12" si="14" xml:space="preserve"> F12/D12-1</f>
        <v>2.1971931830913727E-2</v>
      </c>
      <c r="F12" s="19">
        <v>364918462</v>
      </c>
      <c r="G12" s="74">
        <f t="shared" si="4"/>
        <v>-3.7392301077932344E-2</v>
      </c>
      <c r="H12" s="19">
        <v>351273321</v>
      </c>
      <c r="I12" s="74">
        <f t="shared" si="10"/>
        <v>-0.14791682400497475</v>
      </c>
      <c r="J12" s="269">
        <v>299314087</v>
      </c>
      <c r="K12" s="252">
        <f t="shared" si="5"/>
        <v>2.5011539132804073E-2</v>
      </c>
      <c r="L12" s="269">
        <v>306800393</v>
      </c>
      <c r="M12" s="164">
        <f t="shared" si="6"/>
        <v>8.975821618324975E-2</v>
      </c>
      <c r="N12" s="269">
        <v>334338249</v>
      </c>
      <c r="O12" s="252">
        <f t="shared" si="5"/>
        <v>8.7618868626602175E-2</v>
      </c>
      <c r="P12" s="391">
        <v>363632588.11597919</v>
      </c>
      <c r="Q12" s="252">
        <f t="shared" si="7"/>
        <v>4.2425660923163244E-2</v>
      </c>
      <c r="R12" s="391">
        <v>379059941</v>
      </c>
      <c r="S12" s="252">
        <f t="shared" si="7"/>
        <v>2.7740224863275653E-2</v>
      </c>
      <c r="T12" s="270">
        <v>389575149</v>
      </c>
    </row>
    <row r="13" spans="1:23" ht="15" customHeight="1" x14ac:dyDescent="0.35">
      <c r="A13" s="56" t="s">
        <v>72</v>
      </c>
      <c r="B13" s="19">
        <v>161560677</v>
      </c>
      <c r="C13" s="74">
        <f t="shared" ref="C13" si="15" xml:space="preserve"> D13/B13-1</f>
        <v>-8.8414336119673531E-2</v>
      </c>
      <c r="D13" s="19">
        <v>147276397</v>
      </c>
      <c r="E13" s="74">
        <f t="shared" ref="E13" si="16" xml:space="preserve"> F13/D13-1</f>
        <v>1.9018566837970541E-2</v>
      </c>
      <c r="F13" s="19">
        <v>150077383</v>
      </c>
      <c r="G13" s="74">
        <f t="shared" si="4"/>
        <v>-9.1866840455233634E-2</v>
      </c>
      <c r="H13" s="19">
        <v>136290248</v>
      </c>
      <c r="I13" s="74">
        <f t="shared" si="10"/>
        <v>-9.7911378076001476E-2</v>
      </c>
      <c r="J13" s="269">
        <v>122945882</v>
      </c>
      <c r="K13" s="252">
        <f t="shared" si="5"/>
        <v>3.6268152519333574E-2</v>
      </c>
      <c r="L13" s="269">
        <v>127404902</v>
      </c>
      <c r="M13" s="164">
        <f t="shared" si="6"/>
        <v>0.18688316247046766</v>
      </c>
      <c r="N13" s="269">
        <v>151214733</v>
      </c>
      <c r="O13" s="252">
        <f t="shared" si="5"/>
        <v>-2.1371959240217731E-2</v>
      </c>
      <c r="P13" s="391">
        <v>147982977.88980359</v>
      </c>
      <c r="Q13" s="252">
        <f t="shared" si="7"/>
        <v>5.6384350613688516E-2</v>
      </c>
      <c r="R13" s="391">
        <v>156326902</v>
      </c>
      <c r="S13" s="252">
        <f t="shared" si="7"/>
        <v>-3.2803522198629587E-2</v>
      </c>
      <c r="T13" s="270">
        <v>151198829</v>
      </c>
      <c r="V13"/>
      <c r="W13"/>
    </row>
    <row r="14" spans="1:23" ht="15" customHeight="1" x14ac:dyDescent="0.35">
      <c r="A14" s="56" t="s">
        <v>73</v>
      </c>
      <c r="B14" s="19">
        <v>146412434</v>
      </c>
      <c r="C14" s="74">
        <f t="shared" ref="C14" si="17" xml:space="preserve"> D14/B14-1</f>
        <v>0.20069907450619939</v>
      </c>
      <c r="D14" s="19">
        <v>175797274</v>
      </c>
      <c r="E14" s="74">
        <f t="shared" ref="E14" si="18" xml:space="preserve"> F14/D14-1</f>
        <v>-9.9662836637614771E-2</v>
      </c>
      <c r="F14" s="19">
        <v>158276819</v>
      </c>
      <c r="G14" s="74">
        <f t="shared" si="4"/>
        <v>4.5520026530227353E-2</v>
      </c>
      <c r="H14" s="19">
        <v>165481584</v>
      </c>
      <c r="I14" s="74">
        <f t="shared" si="10"/>
        <v>-0.18191850278638866</v>
      </c>
      <c r="J14" s="269">
        <v>135377422</v>
      </c>
      <c r="K14" s="252">
        <f t="shared" si="5"/>
        <v>6.2547859716223675E-2</v>
      </c>
      <c r="L14" s="269">
        <v>143844990</v>
      </c>
      <c r="M14" s="164">
        <f t="shared" si="6"/>
        <v>8.9500579756027543E-2</v>
      </c>
      <c r="N14" s="269">
        <v>156719200</v>
      </c>
      <c r="O14" s="252">
        <f t="shared" si="5"/>
        <v>0.10029313853718791</v>
      </c>
      <c r="P14" s="391">
        <v>172437060.43703726</v>
      </c>
      <c r="Q14" s="252">
        <f t="shared" si="7"/>
        <v>-0.13569963659628304</v>
      </c>
      <c r="R14" s="391">
        <v>149037414</v>
      </c>
      <c r="S14" s="252">
        <f t="shared" si="7"/>
        <v>0.14457693824451345</v>
      </c>
      <c r="T14" s="270">
        <v>170584787</v>
      </c>
      <c r="U14"/>
      <c r="V14"/>
      <c r="W14"/>
    </row>
    <row r="15" spans="1:23" ht="15" customHeight="1" x14ac:dyDescent="0.35">
      <c r="A15" s="259" t="s">
        <v>123</v>
      </c>
      <c r="B15" s="47"/>
      <c r="C15" s="47"/>
      <c r="D15" s="47"/>
      <c r="E15" s="47"/>
      <c r="F15" s="47"/>
      <c r="G15" s="47"/>
      <c r="I15" s="74"/>
      <c r="N15" s="14"/>
      <c r="O15" s="14"/>
      <c r="P15" s="376"/>
      <c r="Q15" s="14"/>
      <c r="R15" s="376"/>
      <c r="S15" s="376"/>
      <c r="T15" s="213"/>
      <c r="U15"/>
      <c r="V15"/>
      <c r="W15"/>
    </row>
    <row r="16" spans="1:23" ht="15" customHeight="1" x14ac:dyDescent="0.35">
      <c r="A16" s="56"/>
      <c r="B16" s="47"/>
      <c r="C16" s="47"/>
      <c r="D16" s="47"/>
      <c r="E16" s="47"/>
      <c r="F16" s="47"/>
      <c r="G16" s="47"/>
      <c r="I16" s="74"/>
      <c r="N16" s="14"/>
      <c r="O16" s="14"/>
      <c r="P16" s="376"/>
      <c r="Q16" s="14"/>
      <c r="R16" s="376"/>
      <c r="S16" s="376"/>
      <c r="T16" s="213"/>
      <c r="U16"/>
      <c r="V16"/>
      <c r="W16"/>
    </row>
    <row r="17" spans="1:23" ht="15" customHeight="1" x14ac:dyDescent="0.35">
      <c r="A17" s="34" t="s">
        <v>109</v>
      </c>
      <c r="B17" s="54"/>
      <c r="C17" s="36" t="s">
        <v>55</v>
      </c>
      <c r="D17" s="54"/>
      <c r="E17" s="36" t="s">
        <v>55</v>
      </c>
      <c r="F17" s="54"/>
      <c r="G17" s="36" t="s">
        <v>55</v>
      </c>
      <c r="H17" s="35"/>
      <c r="I17" s="36" t="s">
        <v>55</v>
      </c>
      <c r="J17" s="35"/>
      <c r="K17" s="36" t="s">
        <v>55</v>
      </c>
      <c r="L17" s="35"/>
      <c r="M17" s="36"/>
      <c r="N17" s="35"/>
      <c r="O17" s="36" t="s">
        <v>55</v>
      </c>
      <c r="P17" s="35"/>
      <c r="Q17" s="36" t="s">
        <v>55</v>
      </c>
      <c r="R17" s="35"/>
      <c r="S17" s="36"/>
      <c r="T17" s="209"/>
      <c r="U17"/>
      <c r="V17"/>
      <c r="W17"/>
    </row>
    <row r="18" spans="1:23" ht="15" customHeight="1" x14ac:dyDescent="0.35">
      <c r="A18" s="17"/>
      <c r="B18" s="4">
        <v>2016</v>
      </c>
      <c r="C18" s="5" t="s">
        <v>83</v>
      </c>
      <c r="D18" s="4">
        <v>2017</v>
      </c>
      <c r="E18" s="5" t="s">
        <v>84</v>
      </c>
      <c r="F18" s="4">
        <v>2018</v>
      </c>
      <c r="G18" s="5" t="s">
        <v>85</v>
      </c>
      <c r="H18" s="4">
        <v>2019</v>
      </c>
      <c r="I18" s="5" t="s">
        <v>74</v>
      </c>
      <c r="J18" s="4">
        <v>2020</v>
      </c>
      <c r="K18" s="5" t="s">
        <v>75</v>
      </c>
      <c r="L18" s="4">
        <v>2021</v>
      </c>
      <c r="M18" s="5" t="s">
        <v>166</v>
      </c>
      <c r="N18" s="4">
        <v>2022</v>
      </c>
      <c r="O18" s="5" t="s">
        <v>234</v>
      </c>
      <c r="P18" s="370">
        <v>2023</v>
      </c>
      <c r="Q18" s="5" t="s">
        <v>300</v>
      </c>
      <c r="R18" s="370">
        <v>2024</v>
      </c>
      <c r="S18" s="5"/>
      <c r="T18" s="177"/>
      <c r="U18"/>
      <c r="V18"/>
      <c r="W18"/>
    </row>
    <row r="19" spans="1:23" ht="15" customHeight="1" x14ac:dyDescent="0.35">
      <c r="A19" s="128" t="s">
        <v>14</v>
      </c>
      <c r="B19" s="129"/>
      <c r="C19" s="130"/>
      <c r="D19" s="129"/>
      <c r="E19" s="130"/>
      <c r="F19" s="129"/>
      <c r="G19" s="130"/>
      <c r="H19" s="129"/>
      <c r="I19" s="129"/>
      <c r="J19" s="130"/>
      <c r="K19" s="131"/>
      <c r="L19" s="130"/>
      <c r="M19" s="131"/>
      <c r="N19" s="130"/>
      <c r="O19" s="131"/>
      <c r="P19" s="130"/>
      <c r="Q19" s="131"/>
      <c r="R19" s="130"/>
      <c r="S19" s="131"/>
      <c r="T19" s="210"/>
      <c r="U19"/>
      <c r="V19"/>
      <c r="W19"/>
    </row>
    <row r="20" spans="1:23" ht="15" customHeight="1" x14ac:dyDescent="0.35">
      <c r="A20" s="132" t="s">
        <v>0</v>
      </c>
      <c r="B20" s="19">
        <f>B4</f>
        <v>1639889670</v>
      </c>
      <c r="C20" s="74">
        <f t="shared" ref="C20:C22" si="19" xml:space="preserve"> D20/B20-1</f>
        <v>3.6766250256335953E-2</v>
      </c>
      <c r="D20" s="19">
        <f>D4</f>
        <v>1700182264</v>
      </c>
      <c r="E20" s="74">
        <f xml:space="preserve"> F20/D20-1</f>
        <v>2.7485987819950486E-2</v>
      </c>
      <c r="F20" s="19">
        <f>F4</f>
        <v>1746913453</v>
      </c>
      <c r="G20" s="74">
        <f xml:space="preserve"> H20/F20-1</f>
        <v>3.0519578350284737E-2</v>
      </c>
      <c r="H20" s="19">
        <f>H4</f>
        <v>1800228515</v>
      </c>
      <c r="I20" s="74">
        <f xml:space="preserve"> J20/H20-1</f>
        <v>-0.14888924031958239</v>
      </c>
      <c r="J20" s="19">
        <f>J4</f>
        <v>1532193859</v>
      </c>
      <c r="K20" s="165">
        <f>L20/J20-1</f>
        <v>5.8695494353890432E-2</v>
      </c>
      <c r="L20" s="19">
        <f t="shared" ref="L20" si="20">L4</f>
        <v>1622126735</v>
      </c>
      <c r="M20" s="165">
        <f>N20/L20-1</f>
        <v>0.22406754611562452</v>
      </c>
      <c r="N20" s="19">
        <f>N4</f>
        <v>1985592692</v>
      </c>
      <c r="O20" s="165">
        <f>P20/N20-1</f>
        <v>9.0900184477512136E-2</v>
      </c>
      <c r="P20" s="390">
        <f>P4</f>
        <v>2166083434</v>
      </c>
      <c r="Q20" s="165">
        <f>R20/P20-1</f>
        <v>7.3807351780891706E-2</v>
      </c>
      <c r="R20" s="390">
        <f>R4</f>
        <v>2325956316</v>
      </c>
      <c r="S20" s="174">
        <f>T20/R20-1</f>
        <v>6.0221249228310958E-2</v>
      </c>
      <c r="T20" s="434">
        <f>T4</f>
        <v>2466028311</v>
      </c>
      <c r="U20"/>
      <c r="V20"/>
      <c r="W20"/>
    </row>
    <row r="21" spans="1:23" ht="15" customHeight="1" x14ac:dyDescent="0.35">
      <c r="A21" s="133" t="s">
        <v>147</v>
      </c>
      <c r="B21" s="19">
        <f>B9</f>
        <v>424911968</v>
      </c>
      <c r="C21" s="74">
        <f t="shared" si="19"/>
        <v>9.5441013796062402E-2</v>
      </c>
      <c r="D21" s="19">
        <f>D9</f>
        <v>465465997</v>
      </c>
      <c r="E21" s="74">
        <f t="shared" ref="E21:G22" si="21" xml:space="preserve"> F21/D21-1</f>
        <v>8.0586758735891051E-2</v>
      </c>
      <c r="F21" s="19">
        <f>F9</f>
        <v>502976393</v>
      </c>
      <c r="G21" s="74">
        <f t="shared" si="21"/>
        <v>5.7141391524512475E-2</v>
      </c>
      <c r="H21" s="19">
        <f>H9</f>
        <v>531717164</v>
      </c>
      <c r="I21" s="74">
        <f xml:space="preserve"> J21/H21-1</f>
        <v>-0.11693037992657318</v>
      </c>
      <c r="J21" s="19">
        <f>J9</f>
        <v>469543274</v>
      </c>
      <c r="K21" s="165">
        <f t="shared" ref="K21:O22" si="22">L21/J21-1</f>
        <v>9.3603826172579785E-2</v>
      </c>
      <c r="L21" s="19">
        <f t="shared" ref="L21" si="23">L9</f>
        <v>513494321</v>
      </c>
      <c r="M21" s="165">
        <f t="shared" si="22"/>
        <v>0.31194349859226578</v>
      </c>
      <c r="N21" s="19">
        <f>N9</f>
        <v>673675536</v>
      </c>
      <c r="O21" s="165">
        <f t="shared" si="22"/>
        <v>0.139638803474194</v>
      </c>
      <c r="P21" s="390">
        <f>P9</f>
        <v>767746781.77687633</v>
      </c>
      <c r="Q21" s="165">
        <f t="shared" ref="Q21:S22" si="24">R21/P21-1</f>
        <v>0.1266996847554267</v>
      </c>
      <c r="R21" s="390">
        <f>R9</f>
        <v>865020057</v>
      </c>
      <c r="S21" s="174">
        <f t="shared" si="24"/>
        <v>0.11929001549151352</v>
      </c>
      <c r="T21" s="211">
        <f>T9</f>
        <v>968208313</v>
      </c>
      <c r="V21"/>
      <c r="W21"/>
    </row>
    <row r="22" spans="1:23" ht="15" customHeight="1" x14ac:dyDescent="0.35">
      <c r="A22" s="134" t="s">
        <v>148</v>
      </c>
      <c r="B22" s="69">
        <f>B20-B21</f>
        <v>1214977702</v>
      </c>
      <c r="C22" s="82">
        <f t="shared" si="19"/>
        <v>1.6246030661721589E-2</v>
      </c>
      <c r="D22" s="69">
        <f>D20-D21</f>
        <v>1234716267</v>
      </c>
      <c r="E22" s="82">
        <f t="shared" si="21"/>
        <v>7.4679448602421594E-3</v>
      </c>
      <c r="F22" s="69">
        <f>F20-F21</f>
        <v>1243937060</v>
      </c>
      <c r="G22" s="82">
        <f t="shared" si="21"/>
        <v>1.9755252729587447E-2</v>
      </c>
      <c r="H22" s="69">
        <f>H20-H21</f>
        <v>1268511351</v>
      </c>
      <c r="I22" s="82">
        <f t="shared" si="10"/>
        <v>-0.16228531643624211</v>
      </c>
      <c r="J22" s="69">
        <f>J20-J21</f>
        <v>1062650585</v>
      </c>
      <c r="K22" s="167">
        <f t="shared" si="22"/>
        <v>4.3270882874449246E-2</v>
      </c>
      <c r="L22" s="69">
        <f t="shared" ref="L22:N22" si="25">L20-L21</f>
        <v>1108632414</v>
      </c>
      <c r="M22" s="167">
        <f t="shared" si="22"/>
        <v>0.18336532418941154</v>
      </c>
      <c r="N22" s="69">
        <f t="shared" si="25"/>
        <v>1311917156</v>
      </c>
      <c r="O22" s="167">
        <f t="shared" si="22"/>
        <v>6.5872677880525865E-2</v>
      </c>
      <c r="P22" s="69">
        <f t="shared" ref="P22:R22" si="26">P20-P21</f>
        <v>1398336652.2231236</v>
      </c>
      <c r="Q22" s="167">
        <f t="shared" si="24"/>
        <v>4.4767192991296723E-2</v>
      </c>
      <c r="R22" s="69">
        <f t="shared" si="26"/>
        <v>1460936259</v>
      </c>
      <c r="S22" s="167">
        <f t="shared" si="24"/>
        <v>2.5246644932508389E-2</v>
      </c>
      <c r="T22" s="340">
        <f t="shared" ref="T22" si="27">T20-T21</f>
        <v>1497819998</v>
      </c>
      <c r="U22"/>
      <c r="V22"/>
    </row>
    <row r="23" spans="1:23" ht="15" customHeight="1" x14ac:dyDescent="0.35">
      <c r="I23" s="74"/>
      <c r="J23" s="74"/>
      <c r="K23" s="74"/>
      <c r="L23" s="18"/>
      <c r="N23" s="14"/>
      <c r="O23" s="14"/>
      <c r="P23" s="376"/>
      <c r="Q23" s="14"/>
      <c r="R23" s="376"/>
      <c r="S23" s="376"/>
      <c r="T23" s="213"/>
      <c r="U23"/>
      <c r="V23"/>
    </row>
    <row r="24" spans="1:23" ht="15" customHeight="1" x14ac:dyDescent="0.35">
      <c r="I24" s="74"/>
      <c r="N24" s="14"/>
      <c r="O24" s="14"/>
      <c r="P24" s="376"/>
      <c r="Q24" s="14"/>
      <c r="R24" s="376"/>
      <c r="S24" s="376"/>
      <c r="T24" s="213"/>
      <c r="U24"/>
      <c r="V24"/>
    </row>
    <row r="25" spans="1:23" ht="15" customHeight="1" x14ac:dyDescent="0.35">
      <c r="A25" s="34" t="s">
        <v>149</v>
      </c>
      <c r="B25" s="54"/>
      <c r="C25" s="36"/>
      <c r="D25" s="54"/>
      <c r="E25" s="36"/>
      <c r="F25" s="54"/>
      <c r="G25" s="36"/>
      <c r="H25" s="35"/>
      <c r="I25" s="36" t="s">
        <v>55</v>
      </c>
      <c r="J25" s="35"/>
      <c r="K25" s="36" t="s">
        <v>55</v>
      </c>
      <c r="L25" s="35"/>
      <c r="M25" s="36"/>
      <c r="N25" s="35"/>
      <c r="O25" s="36" t="s">
        <v>55</v>
      </c>
      <c r="P25" s="35"/>
      <c r="Q25" s="36" t="s">
        <v>55</v>
      </c>
      <c r="R25" s="35"/>
      <c r="S25" s="36"/>
      <c r="T25" s="209"/>
      <c r="U25"/>
      <c r="V25"/>
    </row>
    <row r="26" spans="1:23" ht="15" customHeight="1" x14ac:dyDescent="0.35">
      <c r="A26" s="17"/>
      <c r="B26" s="4"/>
      <c r="C26" s="5"/>
      <c r="D26" s="4"/>
      <c r="E26" s="5"/>
      <c r="F26" s="4"/>
      <c r="G26" s="5"/>
      <c r="H26" s="4">
        <v>2019</v>
      </c>
      <c r="I26" s="5" t="s">
        <v>74</v>
      </c>
      <c r="J26" s="4">
        <v>2020</v>
      </c>
      <c r="K26" s="5" t="s">
        <v>75</v>
      </c>
      <c r="L26" s="4">
        <v>2021</v>
      </c>
      <c r="M26" s="5" t="s">
        <v>166</v>
      </c>
      <c r="N26" s="4">
        <v>2022</v>
      </c>
      <c r="O26" s="5" t="s">
        <v>234</v>
      </c>
      <c r="P26" s="370">
        <v>2023</v>
      </c>
      <c r="Q26" s="5" t="s">
        <v>300</v>
      </c>
      <c r="R26" s="370">
        <v>2024</v>
      </c>
      <c r="S26" s="5"/>
      <c r="T26" s="177"/>
      <c r="U26"/>
      <c r="V26"/>
    </row>
    <row r="27" spans="1:23" ht="15" customHeight="1" x14ac:dyDescent="0.35">
      <c r="A27" s="128" t="s">
        <v>14</v>
      </c>
      <c r="B27" s="129"/>
      <c r="C27" s="130"/>
      <c r="D27" s="129"/>
      <c r="E27" s="130"/>
      <c r="F27" s="129"/>
      <c r="G27" s="130"/>
      <c r="H27" s="129"/>
      <c r="I27" s="129"/>
      <c r="J27" s="130"/>
      <c r="K27" s="130"/>
      <c r="L27" s="130"/>
      <c r="M27" s="130"/>
      <c r="N27" s="130"/>
      <c r="O27" s="130"/>
      <c r="P27" s="130"/>
      <c r="Q27" s="130"/>
      <c r="R27" s="130"/>
      <c r="S27" s="130"/>
      <c r="T27" s="210"/>
      <c r="U27"/>
      <c r="V27"/>
    </row>
    <row r="28" spans="1:23" ht="15" customHeight="1" x14ac:dyDescent="0.35">
      <c r="A28" s="132" t="s">
        <v>0</v>
      </c>
      <c r="B28" s="19"/>
      <c r="C28" s="74"/>
      <c r="D28" s="19"/>
      <c r="E28" s="74"/>
      <c r="F28" s="19"/>
      <c r="G28" s="74"/>
      <c r="H28" s="19">
        <f>H20/('Werkzame personen'!B3+'Werkzame personen'!B6+'Werkzame personen'!B4+Medewerkers!B5)</f>
        <v>38772.124550408131</v>
      </c>
      <c r="I28" s="74">
        <f xml:space="preserve"> J28/H28-1</f>
        <v>-0.14078395228140228</v>
      </c>
      <c r="J28" s="19">
        <f>J20/('Werkzame personen'!D3+'Werkzame personen'!D6+'Werkzame personen'!D4+Medewerkers!D5)</f>
        <v>33313.631617854888</v>
      </c>
      <c r="K28" s="74">
        <f t="shared" ref="K28:O30" si="28" xml:space="preserve"> L28/J28-1</f>
        <v>3.4361802906393679E-2</v>
      </c>
      <c r="L28" s="19">
        <f>L20/('Werkzame personen'!F3+'Werkzame personen'!F6+'Werkzame personen'!F4+Medewerkers!F5)</f>
        <v>34458.348061603821</v>
      </c>
      <c r="M28" s="74">
        <f t="shared" si="28"/>
        <v>0.21785860157229275</v>
      </c>
      <c r="N28" s="19">
        <f>N20/('Werkzame personen'!H3+'Werkzame personen'!H6+'Werkzame personen'!H4+Medewerkers!H5)</f>
        <v>41965.395582796154</v>
      </c>
      <c r="O28" s="74">
        <f t="shared" si="28"/>
        <v>8.3298890350987254E-2</v>
      </c>
      <c r="P28" s="390">
        <f>P20/('Werkzame personen'!J3+'Werkzame personen'!J6+'Werkzame personen'!J4+Medewerkers!J5)</f>
        <v>45461.066467983292</v>
      </c>
      <c r="Q28" s="74">
        <f t="shared" ref="Q28:S30" si="29" xml:space="preserve"> R28/P28-1</f>
        <v>6.5520578463328594E-2</v>
      </c>
      <c r="R28" s="390">
        <f>R20/('Werkzame personen'!L3+'Werkzame personen'!L6+'Werkzame personen'!L4+Medewerkers!L5)</f>
        <v>48439.701840525384</v>
      </c>
      <c r="S28" s="416">
        <f t="shared" si="29"/>
        <v>6.0918560161377755E-2</v>
      </c>
      <c r="T28" s="439">
        <f>T20/('Werkzame personen'!N3+'Werkzame personen'!N6+'Werkzame personen'!N4+Medewerkers!N5)</f>
        <v>51390.578731296628</v>
      </c>
      <c r="U28"/>
      <c r="V28"/>
    </row>
    <row r="29" spans="1:23" ht="15" customHeight="1" x14ac:dyDescent="0.35">
      <c r="A29" s="133" t="s">
        <v>147</v>
      </c>
      <c r="B29" s="19"/>
      <c r="C29" s="74"/>
      <c r="D29" s="19"/>
      <c r="E29" s="74"/>
      <c r="F29" s="19"/>
      <c r="G29" s="74"/>
      <c r="H29" s="19">
        <f>H21/('Werkzame personen'!B3)</f>
        <v>25193.895475005924</v>
      </c>
      <c r="I29" s="74">
        <f t="shared" si="10"/>
        <v>-0.15991957035611115</v>
      </c>
      <c r="J29" s="19">
        <f>J21/('Werkzame personen'!D3)</f>
        <v>21164.898535046203</v>
      </c>
      <c r="K29" s="74">
        <f t="shared" si="28"/>
        <v>2.825178570199971E-2</v>
      </c>
      <c r="L29" s="19">
        <f>L21/('Werkzame personen'!F3)</f>
        <v>21762.844712862894</v>
      </c>
      <c r="M29" s="74">
        <f t="shared" si="28"/>
        <v>0.26632468190977754</v>
      </c>
      <c r="N29" s="19">
        <f>N21/('Werkzame personen'!H3)</f>
        <v>27558.827408467991</v>
      </c>
      <c r="O29" s="74">
        <f t="shared" si="28"/>
        <v>0.10134297493285915</v>
      </c>
      <c r="P29" s="390">
        <f>P21/('Werkzame personen'!J3)</f>
        <v>30351.720963703352</v>
      </c>
      <c r="Q29" s="74">
        <f t="shared" si="29"/>
        <v>9.5727355858843399E-2</v>
      </c>
      <c r="R29" s="390">
        <f>R21/('Werkzame personen'!L3)</f>
        <v>33257.210957324103</v>
      </c>
      <c r="S29" s="416">
        <f t="shared" si="29"/>
        <v>9.4257970416623538E-2</v>
      </c>
      <c r="T29" s="439">
        <f>T21/('Werkzame personen'!N3)</f>
        <v>36391.96816387897</v>
      </c>
      <c r="U29"/>
      <c r="V29"/>
    </row>
    <row r="30" spans="1:23" ht="15" customHeight="1" x14ac:dyDescent="0.35">
      <c r="A30" s="134" t="s">
        <v>148</v>
      </c>
      <c r="B30" s="69"/>
      <c r="C30" s="82"/>
      <c r="D30" s="69"/>
      <c r="E30" s="82"/>
      <c r="F30" s="69"/>
      <c r="G30" s="82"/>
      <c r="H30" s="69">
        <f>H22/('Werkzame personen'!B6+'Werkzame personen'!B4+Medewerkers!B5)</f>
        <v>50087.315446576642</v>
      </c>
      <c r="I30" s="82">
        <f t="shared" si="10"/>
        <v>-0.10887256065458117</v>
      </c>
      <c r="J30" s="69">
        <f>J22/('Werkzame personen'!D6+'Werkzame personen'!D4+Medewerkers!D5)</f>
        <v>44634.181157594088</v>
      </c>
      <c r="K30" s="82">
        <f t="shared" si="28"/>
        <v>5.7844683964007215E-2</v>
      </c>
      <c r="L30" s="69">
        <f>L22/('Werkzame personen'!F6+'Werkzame personen'!F4+Medewerkers!F5)</f>
        <v>47216.03126064736</v>
      </c>
      <c r="M30" s="82">
        <f t="shared" si="28"/>
        <v>0.21492863191811917</v>
      </c>
      <c r="N30" s="69">
        <f>N22/('Werkzame personen'!H6+'Werkzame personen'!H4+Medewerkers!H5)</f>
        <v>57364.108264101444</v>
      </c>
      <c r="O30" s="82">
        <f t="shared" si="28"/>
        <v>9.0573914778437015E-2</v>
      </c>
      <c r="P30" s="69">
        <f>P22/('Werkzame personen'!J6+'Werkzame personen'!J4+Medewerkers!J5)</f>
        <v>62559.800117355204</v>
      </c>
      <c r="Q30" s="82">
        <f t="shared" si="29"/>
        <v>6.1118802695170338E-2</v>
      </c>
      <c r="R30" s="69">
        <f>R22/('Werkzame personen'!L6+'Werkzame personen'!L4+Medewerkers!L5)</f>
        <v>66383.380197377133</v>
      </c>
      <c r="S30" s="440">
        <f t="shared" si="29"/>
        <v>5.5291034742651402E-2</v>
      </c>
      <c r="T30" s="441">
        <f>T22/('Werkzame personen'!N6+'Werkzame personen'!N4+Medewerkers!N5)</f>
        <v>70053.785978204949</v>
      </c>
      <c r="U30" s="399"/>
      <c r="V30"/>
    </row>
    <row r="32" spans="1:23" ht="15" customHeight="1" x14ac:dyDescent="0.35">
      <c r="A32" s="250"/>
      <c r="N32" s="395"/>
      <c r="O32" s="395"/>
      <c r="P32" s="395"/>
      <c r="Q32" s="395"/>
      <c r="R32" s="395"/>
      <c r="S32" s="174"/>
    </row>
    <row r="33" spans="11:19" ht="15" customHeight="1" x14ac:dyDescent="0.35">
      <c r="N33" s="395"/>
      <c r="O33" s="395"/>
      <c r="P33" s="395"/>
      <c r="Q33" s="395"/>
      <c r="R33" s="395"/>
      <c r="S33" s="174"/>
    </row>
    <row r="34" spans="11:19" ht="15" customHeight="1" x14ac:dyDescent="0.35">
      <c r="N34" s="174"/>
      <c r="O34" s="174"/>
      <c r="P34" s="174"/>
      <c r="Q34" s="174"/>
      <c r="R34" s="174"/>
      <c r="S34" s="174"/>
    </row>
    <row r="35" spans="11:19" ht="15" customHeight="1" x14ac:dyDescent="0.35">
      <c r="N35" s="395"/>
      <c r="O35" s="395"/>
      <c r="P35" s="395"/>
      <c r="Q35" s="395"/>
      <c r="R35" s="395"/>
      <c r="S35" s="395"/>
    </row>
    <row r="36" spans="11:19" ht="15" customHeight="1" x14ac:dyDescent="0.35">
      <c r="K36" s="376"/>
      <c r="L36" s="376"/>
    </row>
    <row r="37" spans="11:19" ht="15" customHeight="1" x14ac:dyDescent="0.35">
      <c r="K37" s="376"/>
      <c r="L37" s="376"/>
    </row>
    <row r="38" spans="11:19" ht="15" customHeight="1" x14ac:dyDescent="0.35">
      <c r="K38" s="376"/>
      <c r="L38" s="376"/>
    </row>
    <row r="39" spans="11:19" ht="15" customHeight="1" x14ac:dyDescent="0.35">
      <c r="K39" s="376"/>
      <c r="L39" s="376"/>
    </row>
    <row r="40" spans="11:19" ht="15" customHeight="1" x14ac:dyDescent="0.35">
      <c r="K40" s="376"/>
      <c r="L40" s="376"/>
    </row>
    <row r="41" spans="11:19" ht="15" customHeight="1" x14ac:dyDescent="0.35">
      <c r="K41" s="376"/>
      <c r="L41" s="376"/>
    </row>
    <row r="42" spans="11:19" ht="15" customHeight="1" x14ac:dyDescent="0.35">
      <c r="K42" s="376"/>
      <c r="L42" s="376"/>
    </row>
    <row r="43" spans="11:19" ht="15" customHeight="1" x14ac:dyDescent="0.35">
      <c r="K43" s="376"/>
      <c r="L43" s="376"/>
    </row>
    <row r="44" spans="11:19" ht="15" customHeight="1" x14ac:dyDescent="0.35">
      <c r="K44" s="376"/>
      <c r="L44" s="376"/>
    </row>
    <row r="45" spans="11:19" ht="15" customHeight="1" x14ac:dyDescent="0.35">
      <c r="K45" s="376"/>
      <c r="L45" s="376"/>
    </row>
    <row r="46" spans="11:19" ht="15" customHeight="1" x14ac:dyDescent="0.35">
      <c r="K46" s="376"/>
      <c r="L46" s="376"/>
    </row>
    <row r="47" spans="11:19" ht="15" customHeight="1" x14ac:dyDescent="0.35">
      <c r="K47" s="376"/>
      <c r="L47" s="376"/>
    </row>
    <row r="48" spans="11:19" ht="15" customHeight="1" x14ac:dyDescent="0.35">
      <c r="K48" s="376"/>
      <c r="L48" s="376"/>
    </row>
    <row r="49" spans="2:12" ht="15" customHeight="1" x14ac:dyDescent="0.35">
      <c r="I49" s="250"/>
      <c r="K49" s="376"/>
      <c r="L49" s="376"/>
    </row>
    <row r="50" spans="2:12" ht="15" customHeight="1" x14ac:dyDescent="0.35">
      <c r="K50" s="376"/>
      <c r="L50" s="376"/>
    </row>
    <row r="51" spans="2:12" ht="15" customHeight="1" x14ac:dyDescent="0.35">
      <c r="K51" s="376"/>
      <c r="L51" s="376"/>
    </row>
    <row r="52" spans="2:12" ht="15" customHeight="1" x14ac:dyDescent="0.35">
      <c r="K52" s="376"/>
      <c r="L52" s="376"/>
    </row>
    <row r="53" spans="2:12" ht="15" customHeight="1" x14ac:dyDescent="0.35">
      <c r="K53" s="376"/>
      <c r="L53" s="376"/>
    </row>
    <row r="54" spans="2:12" ht="15" customHeight="1" x14ac:dyDescent="0.35">
      <c r="K54" s="376"/>
      <c r="L54" s="376"/>
    </row>
    <row r="55" spans="2:12" ht="15" customHeight="1" x14ac:dyDescent="0.35">
      <c r="K55" s="376"/>
      <c r="L55" s="376"/>
    </row>
    <row r="56" spans="2:12" ht="15" customHeight="1" x14ac:dyDescent="0.35">
      <c r="K56" s="376"/>
      <c r="L56" s="376"/>
    </row>
    <row r="57" spans="2:12" ht="15" customHeight="1" x14ac:dyDescent="0.35">
      <c r="K57" s="376"/>
      <c r="L57" s="376"/>
    </row>
    <row r="58" spans="2:12" ht="15" customHeight="1" x14ac:dyDescent="0.35">
      <c r="K58" s="376"/>
      <c r="L58" s="376"/>
    </row>
    <row r="59" spans="2:12" ht="15" customHeight="1" x14ac:dyDescent="0.35">
      <c r="K59" s="376"/>
      <c r="L59" s="376"/>
    </row>
    <row r="60" spans="2:12" ht="15" customHeight="1" x14ac:dyDescent="0.35">
      <c r="B60" s="151"/>
      <c r="C60" s="151"/>
      <c r="D60" s="151"/>
      <c r="E60" s="151"/>
      <c r="F60" s="151"/>
      <c r="G60" s="151"/>
      <c r="K60" s="376"/>
      <c r="L60" s="376"/>
    </row>
    <row r="61" spans="2:12" ht="15" customHeight="1" x14ac:dyDescent="0.35">
      <c r="K61" s="376"/>
      <c r="L61" s="376"/>
    </row>
    <row r="62" spans="2:12" ht="15" customHeight="1" x14ac:dyDescent="0.35">
      <c r="K62" s="376"/>
      <c r="L62" s="376"/>
    </row>
    <row r="63" spans="2:12" ht="15" customHeight="1" x14ac:dyDescent="0.35">
      <c r="K63" s="376"/>
      <c r="L63" s="376"/>
    </row>
    <row r="64" spans="2:12" ht="15" customHeight="1" x14ac:dyDescent="0.35">
      <c r="K64" s="376"/>
      <c r="L64" s="376"/>
    </row>
    <row r="65" spans="11:12" ht="15" customHeight="1" x14ac:dyDescent="0.35">
      <c r="K65" s="376"/>
      <c r="L65" s="376"/>
    </row>
    <row r="66" spans="11:12" ht="15" customHeight="1" x14ac:dyDescent="0.35">
      <c r="K66" s="376"/>
      <c r="L66" s="376"/>
    </row>
    <row r="67" spans="11:12" ht="15" customHeight="1" x14ac:dyDescent="0.35">
      <c r="K67" s="376"/>
      <c r="L67" s="376"/>
    </row>
    <row r="68" spans="11:12" ht="15" customHeight="1" x14ac:dyDescent="0.35">
      <c r="K68" s="376"/>
      <c r="L68" s="376"/>
    </row>
    <row r="69" spans="11:12" ht="15" customHeight="1" x14ac:dyDescent="0.35">
      <c r="K69" s="376"/>
      <c r="L69" s="376"/>
    </row>
    <row r="70" spans="11:12" ht="15" customHeight="1" x14ac:dyDescent="0.35">
      <c r="K70" s="376"/>
      <c r="L70" s="376"/>
    </row>
    <row r="71" spans="11:12" ht="15" customHeight="1" x14ac:dyDescent="0.35">
      <c r="K71" s="376"/>
      <c r="L71" s="376"/>
    </row>
    <row r="72" spans="11:12" ht="15" customHeight="1" x14ac:dyDescent="0.35">
      <c r="K72" s="376"/>
      <c r="L72" s="376"/>
    </row>
    <row r="73" spans="11:12" ht="15" customHeight="1" x14ac:dyDescent="0.35">
      <c r="K73" s="376"/>
      <c r="L73" s="376"/>
    </row>
    <row r="74" spans="11:12" ht="15" customHeight="1" x14ac:dyDescent="0.35">
      <c r="K74" s="376"/>
      <c r="L74" s="376"/>
    </row>
    <row r="75" spans="11:12" ht="15" customHeight="1" x14ac:dyDescent="0.35">
      <c r="K75" s="376"/>
      <c r="L75" s="376"/>
    </row>
    <row r="76" spans="11:12" ht="15" customHeight="1" x14ac:dyDescent="0.35">
      <c r="K76" s="376"/>
      <c r="L76" s="376"/>
    </row>
    <row r="77" spans="11:12" ht="15" customHeight="1" x14ac:dyDescent="0.35">
      <c r="K77" s="376"/>
      <c r="L77" s="376"/>
    </row>
    <row r="78" spans="11:12" ht="15" customHeight="1" x14ac:dyDescent="0.35">
      <c r="K78" s="376"/>
      <c r="L78" s="376"/>
    </row>
    <row r="79" spans="11:12" ht="15" customHeight="1" x14ac:dyDescent="0.35">
      <c r="K79" s="376"/>
      <c r="L79" s="376"/>
    </row>
    <row r="80" spans="11:12" ht="15" customHeight="1" x14ac:dyDescent="0.35">
      <c r="K80" s="376"/>
      <c r="L80" s="371"/>
    </row>
    <row r="81" spans="11:12" ht="15" customHeight="1" x14ac:dyDescent="0.35">
      <c r="K81" s="376"/>
      <c r="L81" s="376"/>
    </row>
    <row r="82" spans="11:12" ht="15" customHeight="1" x14ac:dyDescent="0.35">
      <c r="K82" s="376"/>
      <c r="L82" s="376"/>
    </row>
    <row r="83" spans="11:12" ht="15" customHeight="1" x14ac:dyDescent="0.35">
      <c r="K83" s="376"/>
      <c r="L83" s="376"/>
    </row>
    <row r="84" spans="11:12" ht="15" customHeight="1" x14ac:dyDescent="0.35">
      <c r="K84" s="376"/>
      <c r="L84" s="376"/>
    </row>
    <row r="85" spans="11:12" ht="15" customHeight="1" x14ac:dyDescent="0.35">
      <c r="K85" s="376"/>
      <c r="L85" s="376"/>
    </row>
    <row r="86" spans="11:12" ht="15" customHeight="1" x14ac:dyDescent="0.35">
      <c r="K86" s="376"/>
      <c r="L86" s="376"/>
    </row>
    <row r="87" spans="11:12" ht="15" customHeight="1" x14ac:dyDescent="0.35">
      <c r="K87" s="376"/>
      <c r="L87" s="376"/>
    </row>
    <row r="88" spans="11:12" ht="15" customHeight="1" x14ac:dyDescent="0.35">
      <c r="K88" s="376"/>
      <c r="L88" s="376"/>
    </row>
    <row r="89" spans="11:12" ht="15" customHeight="1" x14ac:dyDescent="0.35">
      <c r="K89" s="376"/>
      <c r="L89" s="376"/>
    </row>
    <row r="90" spans="11:12" ht="15" customHeight="1" x14ac:dyDescent="0.35">
      <c r="K90" s="376"/>
      <c r="L90" s="376"/>
    </row>
    <row r="91" spans="11:12" ht="15" customHeight="1" x14ac:dyDescent="0.35">
      <c r="K91" s="376"/>
      <c r="L91" s="376"/>
    </row>
    <row r="92" spans="11:12" ht="15" customHeight="1" x14ac:dyDescent="0.35">
      <c r="K92" s="376"/>
      <c r="L92" s="376"/>
    </row>
    <row r="93" spans="11:12" ht="15" customHeight="1" x14ac:dyDescent="0.35">
      <c r="K93" s="376"/>
      <c r="L93" s="376"/>
    </row>
    <row r="94" spans="11:12" ht="15" customHeight="1" x14ac:dyDescent="0.35">
      <c r="K94" s="376"/>
      <c r="L94" s="376"/>
    </row>
    <row r="95" spans="11:12" ht="15" customHeight="1" x14ac:dyDescent="0.35">
      <c r="K95" s="376"/>
      <c r="L95" s="376"/>
    </row>
    <row r="96" spans="11:12" ht="15" customHeight="1" x14ac:dyDescent="0.35">
      <c r="K96" s="376"/>
      <c r="L96" s="376"/>
    </row>
    <row r="97" spans="11:12" ht="15" customHeight="1" x14ac:dyDescent="0.35">
      <c r="K97" s="376"/>
      <c r="L97" s="376"/>
    </row>
    <row r="98" spans="11:12" ht="15" customHeight="1" x14ac:dyDescent="0.35">
      <c r="K98" s="376"/>
      <c r="L98" s="376"/>
    </row>
    <row r="99" spans="11:12" ht="15" customHeight="1" x14ac:dyDescent="0.35">
      <c r="K99" s="376"/>
      <c r="L99" s="376"/>
    </row>
    <row r="100" spans="11:12" ht="15" customHeight="1" x14ac:dyDescent="0.35">
      <c r="K100" s="376"/>
      <c r="L100" s="376"/>
    </row>
    <row r="101" spans="11:12" ht="15" customHeight="1" x14ac:dyDescent="0.35">
      <c r="K101" s="376"/>
      <c r="L101" s="376"/>
    </row>
    <row r="102" spans="11:12" ht="15" customHeight="1" x14ac:dyDescent="0.35">
      <c r="K102" s="376"/>
      <c r="L102" s="376"/>
    </row>
    <row r="103" spans="11:12" ht="15" customHeight="1" x14ac:dyDescent="0.35">
      <c r="K103" s="376"/>
      <c r="L103" s="376"/>
    </row>
    <row r="104" spans="11:12" ht="15" customHeight="1" x14ac:dyDescent="0.35">
      <c r="K104" s="376"/>
      <c r="L104" s="376"/>
    </row>
    <row r="105" spans="11:12" ht="15" customHeight="1" x14ac:dyDescent="0.35">
      <c r="K105" s="376"/>
      <c r="L105" s="376"/>
    </row>
    <row r="106" spans="11:12" ht="15" customHeight="1" x14ac:dyDescent="0.35">
      <c r="K106" s="376"/>
      <c r="L106" s="376"/>
    </row>
    <row r="107" spans="11:12" ht="15" customHeight="1" x14ac:dyDescent="0.35">
      <c r="K107" s="376"/>
      <c r="L107" s="376"/>
    </row>
    <row r="108" spans="11:12" ht="15" customHeight="1" x14ac:dyDescent="0.35">
      <c r="K108" s="376"/>
      <c r="L108" s="376"/>
    </row>
    <row r="109" spans="11:12" ht="15" customHeight="1" x14ac:dyDescent="0.35">
      <c r="K109" s="376"/>
      <c r="L109" s="376"/>
    </row>
    <row r="110" spans="11:12" ht="15" customHeight="1" x14ac:dyDescent="0.35">
      <c r="K110" s="376"/>
      <c r="L110" s="376"/>
    </row>
    <row r="111" spans="11:12" ht="15" customHeight="1" x14ac:dyDescent="0.35">
      <c r="K111" s="376"/>
      <c r="L111" s="376"/>
    </row>
    <row r="112" spans="11:12" ht="15" customHeight="1" x14ac:dyDescent="0.35">
      <c r="K112" s="376"/>
      <c r="L112" s="376"/>
    </row>
    <row r="113" spans="11:12" ht="15" customHeight="1" x14ac:dyDescent="0.35">
      <c r="K113" s="376"/>
      <c r="L113" s="376"/>
    </row>
    <row r="114" spans="11:12" ht="15" customHeight="1" x14ac:dyDescent="0.35">
      <c r="K114" s="376"/>
      <c r="L114" s="376"/>
    </row>
    <row r="115" spans="11:12" ht="15" customHeight="1" x14ac:dyDescent="0.35">
      <c r="K115" s="376"/>
      <c r="L115" s="376"/>
    </row>
    <row r="116" spans="11:12" ht="15" customHeight="1" x14ac:dyDescent="0.35">
      <c r="K116" s="376"/>
      <c r="L116" s="376"/>
    </row>
    <row r="117" spans="11:12" ht="15" customHeight="1" x14ac:dyDescent="0.35">
      <c r="K117" s="376"/>
      <c r="L117" s="376"/>
    </row>
    <row r="118" spans="11:12" ht="15" customHeight="1" x14ac:dyDescent="0.35">
      <c r="K118" s="376"/>
      <c r="L118" s="376"/>
    </row>
    <row r="119" spans="11:12" ht="15" customHeight="1" x14ac:dyDescent="0.35">
      <c r="K119" s="376"/>
      <c r="L119" s="376"/>
    </row>
    <row r="120" spans="11:12" ht="15" customHeight="1" x14ac:dyDescent="0.35">
      <c r="K120" s="376"/>
      <c r="L120" s="376"/>
    </row>
    <row r="121" spans="11:12" ht="15" customHeight="1" x14ac:dyDescent="0.35">
      <c r="K121" s="376"/>
      <c r="L121" s="376"/>
    </row>
    <row r="122" spans="11:12" ht="15" customHeight="1" x14ac:dyDescent="0.35">
      <c r="K122" s="376"/>
      <c r="L122" s="376"/>
    </row>
    <row r="123" spans="11:12" ht="15" customHeight="1" x14ac:dyDescent="0.35">
      <c r="K123" s="376"/>
      <c r="L123" s="376"/>
    </row>
    <row r="124" spans="11:12" ht="15" customHeight="1" x14ac:dyDescent="0.35">
      <c r="K124" s="376"/>
      <c r="L124" s="376"/>
    </row>
    <row r="125" spans="11:12" ht="15" customHeight="1" x14ac:dyDescent="0.35">
      <c r="K125" s="376"/>
      <c r="L125" s="376"/>
    </row>
    <row r="126" spans="11:12" ht="15" customHeight="1" x14ac:dyDescent="0.35">
      <c r="K126" s="376"/>
      <c r="L126" s="376"/>
    </row>
    <row r="127" spans="11:12" ht="15" customHeight="1" x14ac:dyDescent="0.35">
      <c r="K127" s="376"/>
      <c r="L127" s="376"/>
    </row>
    <row r="128" spans="11:12" ht="15" customHeight="1" x14ac:dyDescent="0.35">
      <c r="K128" s="376"/>
      <c r="L128" s="376"/>
    </row>
    <row r="129" spans="11:12" ht="15" customHeight="1" x14ac:dyDescent="0.35">
      <c r="K129" s="376"/>
      <c r="L129" s="376"/>
    </row>
    <row r="130" spans="11:12" ht="15" customHeight="1" x14ac:dyDescent="0.35">
      <c r="K130" s="376"/>
      <c r="L130" s="376"/>
    </row>
    <row r="131" spans="11:12" ht="15" customHeight="1" x14ac:dyDescent="0.35">
      <c r="K131" s="376"/>
      <c r="L131" s="376"/>
    </row>
    <row r="132" spans="11:12" ht="15" customHeight="1" x14ac:dyDescent="0.35">
      <c r="K132" s="376"/>
      <c r="L132" s="376"/>
    </row>
    <row r="133" spans="11:12" ht="15" customHeight="1" x14ac:dyDescent="0.35">
      <c r="K133" s="376"/>
      <c r="L133" s="376"/>
    </row>
    <row r="134" spans="11:12" ht="15" customHeight="1" x14ac:dyDescent="0.35">
      <c r="K134" s="376"/>
      <c r="L134" s="376"/>
    </row>
    <row r="135" spans="11:12" ht="15" customHeight="1" x14ac:dyDescent="0.35">
      <c r="K135" s="376"/>
      <c r="L135" s="376"/>
    </row>
    <row r="136" spans="11:12" ht="15" customHeight="1" x14ac:dyDescent="0.35">
      <c r="K136" s="376"/>
      <c r="L136" s="376"/>
    </row>
    <row r="137" spans="11:12" ht="15" customHeight="1" x14ac:dyDescent="0.35">
      <c r="K137" s="376"/>
      <c r="L137" s="376"/>
    </row>
    <row r="138" spans="11:12" ht="15" customHeight="1" x14ac:dyDescent="0.35">
      <c r="K138" s="376"/>
      <c r="L138" s="376"/>
    </row>
    <row r="139" spans="11:12" ht="15" customHeight="1" x14ac:dyDescent="0.35">
      <c r="K139" s="376"/>
      <c r="L139" s="376"/>
    </row>
    <row r="140" spans="11:12" ht="15" customHeight="1" x14ac:dyDescent="0.35">
      <c r="K140" s="376"/>
      <c r="L140" s="376"/>
    </row>
    <row r="141" spans="11:12" ht="15" customHeight="1" x14ac:dyDescent="0.35">
      <c r="K141" s="376"/>
      <c r="L141" s="376"/>
    </row>
    <row r="142" spans="11:12" ht="15" customHeight="1" x14ac:dyDescent="0.35">
      <c r="K142" s="376"/>
      <c r="L142" s="376"/>
    </row>
  </sheetData>
  <sheetProtection algorithmName="SHA-512" hashValue="JEY6K29UZ2LxbPFNAHS1z45JBzbmsvL/7zxsG+/oTy9CdFn0I2Kn5eosuyVIv6Te6WMWrOdOZyUgY1Z/qPveSw==" saltValue="U881EdHb/7QUszM4h5SZWw==" spinCount="100000" sheet="1" objects="1" scenarios="1" selectLockedCells="1" selectUnlockedCells="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A1A7-6CAE-4AA8-8795-99407F3AE7D3}">
  <dimension ref="A1:O127"/>
  <sheetViews>
    <sheetView workbookViewId="0">
      <selection activeCell="P22" sqref="P22"/>
    </sheetView>
  </sheetViews>
  <sheetFormatPr defaultColWidth="9.1796875" defaultRowHeight="10.5" x14ac:dyDescent="0.2"/>
  <cols>
    <col min="1" max="1" width="97.453125" style="266" customWidth="1"/>
    <col min="2" max="2" width="43.81640625" style="302" bestFit="1" customWidth="1"/>
    <col min="3" max="3" width="9.1796875" style="300"/>
    <col min="4" max="4" width="55.453125" style="266" customWidth="1"/>
    <col min="5" max="5" width="13.1796875" style="266" customWidth="1"/>
    <col min="6" max="16384" width="9.1796875" style="266"/>
  </cols>
  <sheetData>
    <row r="1" spans="1:15" ht="33.75" customHeight="1" x14ac:dyDescent="0.3">
      <c r="A1" s="349" t="s">
        <v>244</v>
      </c>
      <c r="J1" s="385"/>
      <c r="K1" s="385"/>
      <c r="L1" s="385"/>
      <c r="M1" s="385"/>
      <c r="N1" s="385"/>
      <c r="O1" s="385"/>
    </row>
    <row r="2" spans="1:15" x14ac:dyDescent="0.2">
      <c r="J2" s="385"/>
      <c r="K2" s="385"/>
      <c r="L2" s="385"/>
      <c r="M2" s="385"/>
      <c r="N2" s="385"/>
      <c r="O2" s="385"/>
    </row>
    <row r="3" spans="1:15" ht="13.5" x14ac:dyDescent="0.3">
      <c r="A3" s="304" t="s">
        <v>267</v>
      </c>
      <c r="B3" s="311" t="s">
        <v>400</v>
      </c>
      <c r="C3" s="305" t="s">
        <v>153</v>
      </c>
      <c r="D3" s="462" t="s">
        <v>402</v>
      </c>
      <c r="J3" s="385"/>
      <c r="K3" s="385"/>
      <c r="L3" s="385"/>
      <c r="M3" s="386"/>
      <c r="N3" s="385"/>
      <c r="O3" s="385"/>
    </row>
    <row r="4" spans="1:15" ht="13.5" x14ac:dyDescent="0.3">
      <c r="A4" s="304"/>
      <c r="B4" s="311" t="s">
        <v>401</v>
      </c>
      <c r="C4" s="305"/>
      <c r="D4" s="462"/>
      <c r="J4" s="385"/>
      <c r="K4" s="385"/>
      <c r="L4" s="385"/>
      <c r="M4" s="386"/>
      <c r="N4" s="385"/>
      <c r="O4" s="385"/>
    </row>
    <row r="5" spans="1:15" x14ac:dyDescent="0.2">
      <c r="A5" s="266" t="s">
        <v>236</v>
      </c>
      <c r="B5" s="301">
        <v>421</v>
      </c>
      <c r="C5" s="300">
        <f>B5/B$12</f>
        <v>6.0341120825569729E-2</v>
      </c>
      <c r="D5" s="462"/>
      <c r="J5" s="385"/>
      <c r="K5" s="385"/>
      <c r="L5" s="385"/>
      <c r="M5" s="386"/>
      <c r="N5" s="385"/>
      <c r="O5" s="385"/>
    </row>
    <row r="6" spans="1:15" x14ac:dyDescent="0.2">
      <c r="A6" s="266" t="s">
        <v>237</v>
      </c>
      <c r="B6" s="301">
        <v>3042</v>
      </c>
      <c r="C6" s="300">
        <f t="shared" ref="C6:C11" si="0">B6/B$12</f>
        <v>0.43600401318618315</v>
      </c>
      <c r="D6" s="462"/>
      <c r="J6" s="385"/>
      <c r="K6" s="385"/>
      <c r="L6" s="385"/>
      <c r="M6" s="386"/>
      <c r="N6" s="385"/>
      <c r="O6" s="385"/>
    </row>
    <row r="7" spans="1:15" x14ac:dyDescent="0.2">
      <c r="A7" s="266" t="s">
        <v>238</v>
      </c>
      <c r="B7" s="301">
        <v>454</v>
      </c>
      <c r="C7" s="300">
        <f t="shared" si="0"/>
        <v>6.5070947398595383E-2</v>
      </c>
      <c r="D7" s="462"/>
      <c r="J7" s="385"/>
      <c r="K7" s="385"/>
      <c r="L7" s="386"/>
      <c r="M7" s="386"/>
      <c r="N7" s="385"/>
      <c r="O7" s="385"/>
    </row>
    <row r="8" spans="1:15" x14ac:dyDescent="0.2">
      <c r="A8" s="266" t="s">
        <v>239</v>
      </c>
      <c r="B8" s="301">
        <v>464</v>
      </c>
      <c r="C8" s="300">
        <f t="shared" si="0"/>
        <v>6.6504228178300123E-2</v>
      </c>
      <c r="D8" s="462"/>
      <c r="J8" s="385"/>
      <c r="K8" s="385"/>
      <c r="L8" s="385"/>
      <c r="M8" s="386"/>
      <c r="N8" s="385"/>
      <c r="O8" s="385"/>
    </row>
    <row r="9" spans="1:15" x14ac:dyDescent="0.2">
      <c r="A9" s="266" t="s">
        <v>240</v>
      </c>
      <c r="B9" s="301">
        <v>868</v>
      </c>
      <c r="C9" s="300">
        <f t="shared" si="0"/>
        <v>0.12440877167837179</v>
      </c>
      <c r="D9" s="462"/>
      <c r="J9" s="385"/>
      <c r="K9" s="385"/>
      <c r="L9" s="385"/>
      <c r="M9" s="386"/>
      <c r="N9" s="385"/>
      <c r="O9" s="385"/>
    </row>
    <row r="10" spans="1:15" x14ac:dyDescent="0.2">
      <c r="A10" s="266" t="s">
        <v>241</v>
      </c>
      <c r="B10" s="301">
        <v>708</v>
      </c>
      <c r="C10" s="300">
        <f t="shared" si="0"/>
        <v>0.10147627920309589</v>
      </c>
      <c r="D10" s="462"/>
      <c r="J10" s="385"/>
      <c r="K10" s="385"/>
      <c r="L10" s="385"/>
      <c r="M10" s="386"/>
      <c r="N10" s="385"/>
      <c r="O10" s="385"/>
    </row>
    <row r="11" spans="1:15" x14ac:dyDescent="0.2">
      <c r="A11" s="266" t="s">
        <v>242</v>
      </c>
      <c r="B11" s="301">
        <v>1020</v>
      </c>
      <c r="C11" s="300">
        <f t="shared" si="0"/>
        <v>0.1461946395298839</v>
      </c>
      <c r="D11" s="462"/>
      <c r="J11" s="385"/>
      <c r="K11" s="385"/>
      <c r="L11" s="385"/>
      <c r="M11" s="386"/>
      <c r="N11" s="385"/>
      <c r="O11" s="385"/>
    </row>
    <row r="12" spans="1:15" x14ac:dyDescent="0.2">
      <c r="A12" s="266" t="s">
        <v>0</v>
      </c>
      <c r="B12" s="301">
        <f>SUM(B5:B11)</f>
        <v>6977</v>
      </c>
      <c r="C12" s="300">
        <f>SUM(C5:C11)</f>
        <v>1</v>
      </c>
      <c r="D12" s="462"/>
      <c r="J12" s="385"/>
      <c r="K12" s="385"/>
      <c r="L12" s="385"/>
      <c r="M12" s="386"/>
      <c r="N12" s="385"/>
      <c r="O12" s="385"/>
    </row>
    <row r="13" spans="1:15" x14ac:dyDescent="0.2">
      <c r="B13" s="301"/>
      <c r="J13" s="385"/>
      <c r="K13" s="385"/>
      <c r="L13" s="385"/>
      <c r="M13" s="386"/>
      <c r="N13" s="385"/>
      <c r="O13" s="385"/>
    </row>
    <row r="14" spans="1:15" ht="13.5" x14ac:dyDescent="0.3">
      <c r="A14" s="304" t="s">
        <v>268</v>
      </c>
      <c r="B14" s="311" t="s">
        <v>400</v>
      </c>
      <c r="C14" s="305" t="s">
        <v>153</v>
      </c>
      <c r="D14" s="462" t="s">
        <v>403</v>
      </c>
      <c r="J14" s="385"/>
      <c r="K14" s="385"/>
      <c r="L14" s="385"/>
      <c r="M14" s="386"/>
      <c r="N14" s="385"/>
      <c r="O14" s="385"/>
    </row>
    <row r="15" spans="1:15" ht="13.5" x14ac:dyDescent="0.3">
      <c r="A15" s="304"/>
      <c r="B15" s="311" t="s">
        <v>401</v>
      </c>
      <c r="C15" s="305"/>
      <c r="D15" s="462"/>
      <c r="J15" s="385"/>
      <c r="K15" s="385"/>
      <c r="L15" s="385"/>
      <c r="M15" s="385"/>
      <c r="N15" s="385"/>
      <c r="O15" s="385"/>
    </row>
    <row r="16" spans="1:15" x14ac:dyDescent="0.2">
      <c r="A16" s="266" t="s">
        <v>236</v>
      </c>
      <c r="B16" s="301">
        <v>355</v>
      </c>
      <c r="C16" s="300">
        <f>B16/B$23</f>
        <v>7.1199358202968313E-2</v>
      </c>
      <c r="D16" s="462"/>
      <c r="J16" s="385"/>
      <c r="K16" s="385"/>
      <c r="L16" s="385"/>
      <c r="M16" s="385"/>
      <c r="N16" s="385"/>
      <c r="O16" s="385"/>
    </row>
    <row r="17" spans="1:15" x14ac:dyDescent="0.2">
      <c r="A17" s="266" t="s">
        <v>237</v>
      </c>
      <c r="B17" s="301">
        <v>2249</v>
      </c>
      <c r="C17" s="300">
        <f t="shared" ref="C17:C23" si="1">B17/B$23</f>
        <v>0.45106297633373443</v>
      </c>
      <c r="D17" s="462"/>
      <c r="J17" s="385"/>
      <c r="K17" s="385"/>
      <c r="L17" s="385"/>
      <c r="M17" s="385"/>
      <c r="N17" s="385"/>
      <c r="O17" s="385"/>
    </row>
    <row r="18" spans="1:15" x14ac:dyDescent="0.2">
      <c r="A18" s="266" t="s">
        <v>238</v>
      </c>
      <c r="B18" s="301">
        <v>310</v>
      </c>
      <c r="C18" s="300">
        <f t="shared" si="1"/>
        <v>6.2174087444845566E-2</v>
      </c>
      <c r="D18" s="462"/>
      <c r="G18" s="303"/>
      <c r="J18" s="385"/>
      <c r="K18" s="385"/>
      <c r="L18" s="385"/>
      <c r="M18" s="385"/>
      <c r="N18" s="385"/>
      <c r="O18" s="385"/>
    </row>
    <row r="19" spans="1:15" x14ac:dyDescent="0.2">
      <c r="A19" s="266" t="s">
        <v>239</v>
      </c>
      <c r="B19" s="301">
        <v>353</v>
      </c>
      <c r="C19" s="300">
        <f t="shared" si="1"/>
        <v>7.0798235058162851E-2</v>
      </c>
      <c r="D19" s="462"/>
      <c r="J19" s="385"/>
      <c r="K19" s="385"/>
      <c r="L19" s="385"/>
      <c r="M19" s="385"/>
      <c r="N19" s="385"/>
      <c r="O19" s="385"/>
    </row>
    <row r="20" spans="1:15" x14ac:dyDescent="0.2">
      <c r="A20" s="266" t="s">
        <v>240</v>
      </c>
      <c r="B20" s="301">
        <v>759</v>
      </c>
      <c r="C20" s="300">
        <f t="shared" si="1"/>
        <v>0.15222623345367028</v>
      </c>
      <c r="D20" s="462"/>
      <c r="J20" s="385"/>
      <c r="K20" s="385"/>
      <c r="L20" s="385"/>
      <c r="M20" s="385"/>
      <c r="N20" s="385"/>
      <c r="O20" s="385"/>
    </row>
    <row r="21" spans="1:15" x14ac:dyDescent="0.2">
      <c r="A21" s="266" t="s">
        <v>241</v>
      </c>
      <c r="B21" s="301">
        <v>221</v>
      </c>
      <c r="C21" s="300">
        <f t="shared" si="1"/>
        <v>4.432410750100281E-2</v>
      </c>
      <c r="D21" s="462"/>
      <c r="J21" s="385"/>
      <c r="K21" s="385"/>
      <c r="L21" s="385"/>
      <c r="M21" s="385"/>
      <c r="N21" s="385"/>
      <c r="O21" s="385"/>
    </row>
    <row r="22" spans="1:15" x14ac:dyDescent="0.2">
      <c r="A22" s="266" t="s">
        <v>242</v>
      </c>
      <c r="B22" s="301">
        <v>739</v>
      </c>
      <c r="C22" s="300">
        <f t="shared" si="1"/>
        <v>0.14821500200561571</v>
      </c>
      <c r="D22" s="462"/>
      <c r="J22" s="385"/>
      <c r="K22" s="385"/>
      <c r="L22" s="385"/>
      <c r="M22" s="385"/>
      <c r="N22" s="385"/>
      <c r="O22" s="385"/>
    </row>
    <row r="23" spans="1:15" x14ac:dyDescent="0.2">
      <c r="A23" s="266" t="s">
        <v>0</v>
      </c>
      <c r="B23" s="301">
        <f>SUM(B16:B22)</f>
        <v>4986</v>
      </c>
      <c r="C23" s="300">
        <f t="shared" si="1"/>
        <v>1</v>
      </c>
      <c r="D23" s="462"/>
      <c r="F23" s="302"/>
      <c r="J23" s="385"/>
      <c r="K23" s="385"/>
      <c r="L23" s="386"/>
      <c r="M23" s="385"/>
      <c r="N23" s="385"/>
      <c r="O23" s="385"/>
    </row>
    <row r="24" spans="1:15" x14ac:dyDescent="0.2">
      <c r="B24" s="301"/>
      <c r="J24" s="385"/>
      <c r="K24" s="385"/>
      <c r="L24" s="385"/>
      <c r="M24" s="385"/>
      <c r="N24" s="385"/>
      <c r="O24" s="385"/>
    </row>
    <row r="25" spans="1:15" ht="13.5" customHeight="1" x14ac:dyDescent="0.3">
      <c r="A25" s="304" t="s">
        <v>269</v>
      </c>
      <c r="B25" s="311" t="s">
        <v>400</v>
      </c>
      <c r="C25" s="305" t="s">
        <v>153</v>
      </c>
      <c r="D25" s="462" t="s">
        <v>404</v>
      </c>
      <c r="J25" s="385"/>
      <c r="K25" s="385"/>
      <c r="L25" s="385"/>
      <c r="M25" s="385"/>
      <c r="N25" s="385"/>
      <c r="O25" s="385"/>
    </row>
    <row r="26" spans="1:15" ht="13.5" x14ac:dyDescent="0.3">
      <c r="A26" s="304"/>
      <c r="B26" s="311" t="s">
        <v>401</v>
      </c>
      <c r="C26" s="305"/>
      <c r="D26" s="462"/>
      <c r="J26" s="385"/>
      <c r="K26" s="385"/>
      <c r="L26" s="385"/>
      <c r="M26" s="385"/>
      <c r="N26" s="385"/>
      <c r="O26" s="385"/>
    </row>
    <row r="27" spans="1:15" x14ac:dyDescent="0.2">
      <c r="A27" s="266" t="s">
        <v>236</v>
      </c>
      <c r="B27" s="301">
        <v>66</v>
      </c>
      <c r="C27" s="300">
        <f>B27/B$34</f>
        <v>3.3149171270718231E-2</v>
      </c>
      <c r="D27" s="462"/>
      <c r="J27" s="385"/>
      <c r="K27" s="385"/>
      <c r="L27" s="385"/>
      <c r="M27" s="385"/>
      <c r="N27" s="385"/>
      <c r="O27" s="385"/>
    </row>
    <row r="28" spans="1:15" x14ac:dyDescent="0.2">
      <c r="A28" s="266" t="s">
        <v>237</v>
      </c>
      <c r="B28" s="301">
        <v>793</v>
      </c>
      <c r="C28" s="300">
        <f t="shared" ref="C28:C34" si="2">B28/B$34</f>
        <v>0.39829231541938726</v>
      </c>
      <c r="D28" s="462"/>
      <c r="J28" s="385"/>
      <c r="K28" s="385"/>
      <c r="L28" s="385"/>
      <c r="M28" s="385"/>
      <c r="N28" s="385"/>
      <c r="O28" s="385"/>
    </row>
    <row r="29" spans="1:15" x14ac:dyDescent="0.2">
      <c r="A29" s="266" t="s">
        <v>238</v>
      </c>
      <c r="B29" s="301">
        <v>144</v>
      </c>
      <c r="C29" s="300">
        <f t="shared" si="2"/>
        <v>7.2325464590657959E-2</v>
      </c>
      <c r="D29" s="462"/>
      <c r="J29" s="385"/>
      <c r="K29" s="385"/>
      <c r="L29" s="385"/>
      <c r="M29" s="385"/>
      <c r="N29" s="385"/>
      <c r="O29" s="385"/>
    </row>
    <row r="30" spans="1:15" x14ac:dyDescent="0.2">
      <c r="A30" s="266" t="s">
        <v>239</v>
      </c>
      <c r="B30" s="301">
        <v>111</v>
      </c>
      <c r="C30" s="300">
        <f t="shared" si="2"/>
        <v>5.5750878955298844E-2</v>
      </c>
      <c r="D30" s="462"/>
      <c r="J30" s="385"/>
      <c r="K30" s="385"/>
      <c r="L30" s="385"/>
      <c r="M30" s="385"/>
      <c r="N30" s="385"/>
      <c r="O30" s="385"/>
    </row>
    <row r="31" spans="1:15" x14ac:dyDescent="0.2">
      <c r="A31" s="266" t="s">
        <v>240</v>
      </c>
      <c r="B31" s="301">
        <v>109</v>
      </c>
      <c r="C31" s="300">
        <f t="shared" si="2"/>
        <v>5.4746358613761932E-2</v>
      </c>
      <c r="D31" s="462"/>
      <c r="J31" s="385"/>
      <c r="K31" s="385"/>
      <c r="L31" s="385"/>
      <c r="M31" s="385"/>
      <c r="N31" s="385"/>
      <c r="O31" s="385"/>
    </row>
    <row r="32" spans="1:15" x14ac:dyDescent="0.2">
      <c r="A32" s="266" t="s">
        <v>241</v>
      </c>
      <c r="B32" s="301">
        <v>487</v>
      </c>
      <c r="C32" s="300">
        <f t="shared" si="2"/>
        <v>0.24460070316423907</v>
      </c>
      <c r="D32" s="462"/>
      <c r="J32" s="385"/>
      <c r="K32" s="385"/>
      <c r="L32" s="385"/>
      <c r="M32" s="385"/>
      <c r="N32" s="385"/>
      <c r="O32" s="385"/>
    </row>
    <row r="33" spans="1:15" x14ac:dyDescent="0.2">
      <c r="A33" s="266" t="s">
        <v>242</v>
      </c>
      <c r="B33" s="301">
        <v>281</v>
      </c>
      <c r="C33" s="300">
        <f t="shared" si="2"/>
        <v>0.1411351079859367</v>
      </c>
      <c r="D33" s="462"/>
      <c r="J33" s="385"/>
      <c r="K33" s="385"/>
      <c r="L33" s="385"/>
      <c r="M33" s="385"/>
      <c r="N33" s="385"/>
      <c r="O33" s="385"/>
    </row>
    <row r="34" spans="1:15" x14ac:dyDescent="0.2">
      <c r="A34" s="266" t="s">
        <v>0</v>
      </c>
      <c r="B34" s="301">
        <f>SUM(B27:B33)</f>
        <v>1991</v>
      </c>
      <c r="C34" s="300">
        <f t="shared" si="2"/>
        <v>1</v>
      </c>
      <c r="D34" s="462"/>
      <c r="F34" s="302"/>
      <c r="J34" s="385"/>
      <c r="K34" s="385"/>
      <c r="L34" s="385"/>
      <c r="M34" s="385"/>
      <c r="N34" s="385"/>
      <c r="O34" s="385"/>
    </row>
    <row r="35" spans="1:15" x14ac:dyDescent="0.2">
      <c r="B35" s="301"/>
      <c r="J35" s="385"/>
      <c r="K35" s="385"/>
      <c r="L35" s="385"/>
      <c r="M35" s="385"/>
      <c r="N35" s="385"/>
      <c r="O35" s="385"/>
    </row>
    <row r="36" spans="1:15" ht="13.5" customHeight="1" x14ac:dyDescent="0.3">
      <c r="A36" s="304" t="s">
        <v>270</v>
      </c>
      <c r="B36" s="311" t="s">
        <v>400</v>
      </c>
      <c r="C36" s="305" t="s">
        <v>153</v>
      </c>
      <c r="D36" s="462" t="s">
        <v>405</v>
      </c>
      <c r="J36" s="385"/>
      <c r="K36" s="385"/>
      <c r="L36" s="385"/>
      <c r="M36" s="385"/>
      <c r="N36" s="385"/>
      <c r="O36" s="385"/>
    </row>
    <row r="37" spans="1:15" ht="13.5" x14ac:dyDescent="0.3">
      <c r="A37" s="304"/>
      <c r="B37" s="311" t="s">
        <v>401</v>
      </c>
      <c r="C37" s="305"/>
      <c r="D37" s="462"/>
      <c r="J37" s="385"/>
      <c r="K37" s="385"/>
      <c r="L37" s="385"/>
      <c r="M37" s="385"/>
      <c r="N37" s="385"/>
      <c r="O37" s="385"/>
    </row>
    <row r="38" spans="1:15" x14ac:dyDescent="0.2">
      <c r="A38" s="266" t="s">
        <v>236</v>
      </c>
      <c r="B38" s="301">
        <v>284</v>
      </c>
      <c r="C38" s="300">
        <f>B38/B$45</f>
        <v>9.0909090909090912E-2</v>
      </c>
      <c r="D38" s="462"/>
      <c r="J38" s="385"/>
      <c r="K38" s="385"/>
      <c r="L38" s="385"/>
      <c r="M38" s="385"/>
      <c r="N38" s="385"/>
      <c r="O38" s="385"/>
    </row>
    <row r="39" spans="1:15" x14ac:dyDescent="0.2">
      <c r="A39" s="266" t="s">
        <v>237</v>
      </c>
      <c r="B39" s="301">
        <v>1285</v>
      </c>
      <c r="C39" s="300">
        <f t="shared" ref="C39:C45" si="3">B39/B$45</f>
        <v>0.41133162612035851</v>
      </c>
      <c r="D39" s="462"/>
      <c r="J39" s="385"/>
      <c r="K39" s="385"/>
      <c r="L39" s="385"/>
      <c r="M39" s="385"/>
      <c r="N39" s="385"/>
      <c r="O39" s="385"/>
    </row>
    <row r="40" spans="1:15" x14ac:dyDescent="0.2">
      <c r="A40" s="266" t="s">
        <v>238</v>
      </c>
      <c r="B40" s="301">
        <v>56</v>
      </c>
      <c r="C40" s="300">
        <f t="shared" si="3"/>
        <v>1.7925736235595392E-2</v>
      </c>
      <c r="D40" s="462"/>
      <c r="J40" s="385"/>
      <c r="K40" s="385"/>
      <c r="L40" s="385"/>
      <c r="M40" s="385"/>
      <c r="N40" s="385"/>
      <c r="O40" s="385"/>
    </row>
    <row r="41" spans="1:15" x14ac:dyDescent="0.2">
      <c r="A41" s="266" t="s">
        <v>239</v>
      </c>
      <c r="B41" s="301">
        <v>345</v>
      </c>
      <c r="C41" s="300">
        <f t="shared" si="3"/>
        <v>0.11043533930857874</v>
      </c>
      <c r="D41" s="462"/>
      <c r="J41" s="385"/>
      <c r="K41" s="385"/>
      <c r="L41" s="385"/>
      <c r="M41" s="385"/>
      <c r="N41" s="385"/>
      <c r="O41" s="385"/>
    </row>
    <row r="42" spans="1:15" x14ac:dyDescent="0.2">
      <c r="A42" s="266" t="s">
        <v>240</v>
      </c>
      <c r="B42" s="301">
        <v>509</v>
      </c>
      <c r="C42" s="300">
        <f t="shared" si="3"/>
        <v>0.16293213828425096</v>
      </c>
      <c r="D42" s="462"/>
      <c r="F42" s="302"/>
      <c r="J42" s="385"/>
      <c r="K42" s="385"/>
      <c r="L42" s="385"/>
      <c r="M42" s="385"/>
      <c r="N42" s="385"/>
      <c r="O42" s="385"/>
    </row>
    <row r="43" spans="1:15" x14ac:dyDescent="0.2">
      <c r="A43" s="266" t="s">
        <v>241</v>
      </c>
      <c r="B43" s="301">
        <v>134</v>
      </c>
      <c r="C43" s="300">
        <f t="shared" si="3"/>
        <v>4.2893725992317541E-2</v>
      </c>
      <c r="D43" s="462"/>
      <c r="J43" s="385"/>
      <c r="K43" s="385"/>
      <c r="L43" s="385"/>
      <c r="M43" s="385"/>
      <c r="N43" s="385"/>
      <c r="O43" s="385"/>
    </row>
    <row r="44" spans="1:15" x14ac:dyDescent="0.2">
      <c r="A44" s="266" t="s">
        <v>242</v>
      </c>
      <c r="B44" s="301">
        <v>511</v>
      </c>
      <c r="C44" s="300">
        <f t="shared" si="3"/>
        <v>0.16357234314980793</v>
      </c>
      <c r="D44" s="462"/>
      <c r="J44" s="385"/>
      <c r="K44" s="385"/>
      <c r="L44" s="385"/>
      <c r="M44" s="385"/>
      <c r="N44" s="385"/>
      <c r="O44" s="385"/>
    </row>
    <row r="45" spans="1:15" x14ac:dyDescent="0.2">
      <c r="A45" s="266" t="s">
        <v>0</v>
      </c>
      <c r="B45" s="301">
        <f>SUM(B38:B44)</f>
        <v>3124</v>
      </c>
      <c r="C45" s="300">
        <f t="shared" si="3"/>
        <v>1</v>
      </c>
      <c r="D45" s="462"/>
      <c r="J45" s="385"/>
      <c r="K45" s="385"/>
      <c r="L45" s="385"/>
      <c r="M45" s="385"/>
      <c r="N45" s="385"/>
      <c r="O45" s="385"/>
    </row>
    <row r="46" spans="1:15" x14ac:dyDescent="0.2">
      <c r="B46" s="301"/>
      <c r="J46" s="385"/>
      <c r="K46" s="385"/>
      <c r="L46" s="385"/>
      <c r="M46" s="385"/>
      <c r="N46" s="385"/>
      <c r="O46" s="385"/>
    </row>
    <row r="47" spans="1:15" ht="13.5" customHeight="1" x14ac:dyDescent="0.3">
      <c r="A47" s="304" t="s">
        <v>271</v>
      </c>
      <c r="B47" s="311" t="s">
        <v>400</v>
      </c>
      <c r="C47" s="305" t="s">
        <v>153</v>
      </c>
      <c r="D47" s="462" t="s">
        <v>406</v>
      </c>
      <c r="J47" s="385"/>
      <c r="K47" s="385"/>
      <c r="L47" s="385"/>
      <c r="M47" s="385"/>
      <c r="N47" s="385"/>
      <c r="O47" s="385"/>
    </row>
    <row r="48" spans="1:15" ht="13.5" x14ac:dyDescent="0.3">
      <c r="A48" s="304"/>
      <c r="B48" s="311" t="s">
        <v>401</v>
      </c>
      <c r="C48" s="305"/>
      <c r="D48" s="462"/>
      <c r="J48" s="385"/>
      <c r="K48" s="385"/>
      <c r="L48" s="385"/>
      <c r="M48" s="385"/>
      <c r="N48" s="385"/>
      <c r="O48" s="385"/>
    </row>
    <row r="49" spans="1:15" x14ac:dyDescent="0.2">
      <c r="A49" s="266" t="s">
        <v>236</v>
      </c>
      <c r="B49" s="301">
        <v>109</v>
      </c>
      <c r="C49" s="300">
        <f>B49/B$56</f>
        <v>3.9665211062590973E-2</v>
      </c>
      <c r="D49" s="462"/>
      <c r="J49" s="385"/>
      <c r="K49" s="385"/>
      <c r="L49" s="385"/>
      <c r="M49" s="385"/>
      <c r="N49" s="385"/>
      <c r="O49" s="385"/>
    </row>
    <row r="50" spans="1:15" x14ac:dyDescent="0.2">
      <c r="A50" s="266" t="s">
        <v>237</v>
      </c>
      <c r="B50" s="301">
        <v>1247</v>
      </c>
      <c r="C50" s="300">
        <f t="shared" ref="C50:C56" si="4">B50/B$56</f>
        <v>0.45378457059679767</v>
      </c>
      <c r="D50" s="462"/>
      <c r="J50" s="385"/>
      <c r="K50" s="385"/>
      <c r="L50" s="385"/>
      <c r="M50" s="385"/>
      <c r="N50" s="385"/>
      <c r="O50" s="385"/>
    </row>
    <row r="51" spans="1:15" x14ac:dyDescent="0.2">
      <c r="A51" s="266" t="s">
        <v>238</v>
      </c>
      <c r="B51" s="301">
        <v>242</v>
      </c>
      <c r="C51" s="300">
        <f t="shared" si="4"/>
        <v>8.8064046579330424E-2</v>
      </c>
      <c r="D51" s="462"/>
      <c r="J51" s="385"/>
      <c r="K51" s="385"/>
      <c r="L51" s="385"/>
      <c r="M51" s="385"/>
      <c r="N51" s="385"/>
      <c r="O51" s="385"/>
    </row>
    <row r="52" spans="1:15" x14ac:dyDescent="0.2">
      <c r="A52" s="266" t="s">
        <v>239</v>
      </c>
      <c r="B52" s="301">
        <v>119</v>
      </c>
      <c r="C52" s="300">
        <f t="shared" si="4"/>
        <v>4.3304221251819507E-2</v>
      </c>
      <c r="D52" s="462"/>
      <c r="J52" s="385"/>
      <c r="K52" s="385"/>
      <c r="L52" s="385"/>
      <c r="M52" s="385"/>
      <c r="N52" s="385"/>
      <c r="O52" s="385"/>
    </row>
    <row r="53" spans="1:15" x14ac:dyDescent="0.2">
      <c r="A53" s="266" t="s">
        <v>240</v>
      </c>
      <c r="B53" s="301">
        <v>222</v>
      </c>
      <c r="C53" s="300">
        <f t="shared" si="4"/>
        <v>8.0786026200873357E-2</v>
      </c>
      <c r="D53" s="462"/>
      <c r="J53" s="385"/>
      <c r="K53" s="385"/>
      <c r="L53" s="385"/>
      <c r="M53" s="385"/>
      <c r="N53" s="385"/>
      <c r="O53" s="385"/>
    </row>
    <row r="54" spans="1:15" x14ac:dyDescent="0.2">
      <c r="A54" s="266" t="s">
        <v>241</v>
      </c>
      <c r="B54" s="301">
        <v>421</v>
      </c>
      <c r="C54" s="300">
        <f t="shared" si="4"/>
        <v>0.15320232896652111</v>
      </c>
      <c r="D54" s="462"/>
      <c r="J54" s="385"/>
      <c r="K54" s="385"/>
      <c r="L54" s="385"/>
      <c r="M54" s="385"/>
      <c r="N54" s="385"/>
      <c r="O54" s="385"/>
    </row>
    <row r="55" spans="1:15" x14ac:dyDescent="0.2">
      <c r="A55" s="266" t="s">
        <v>242</v>
      </c>
      <c r="B55" s="301">
        <v>388</v>
      </c>
      <c r="C55" s="300">
        <f t="shared" si="4"/>
        <v>0.14119359534206696</v>
      </c>
      <c r="D55" s="462"/>
      <c r="J55" s="385"/>
      <c r="K55" s="385"/>
      <c r="L55" s="385"/>
      <c r="M55" s="385"/>
      <c r="N55" s="385"/>
      <c r="O55" s="385"/>
    </row>
    <row r="56" spans="1:15" x14ac:dyDescent="0.2">
      <c r="A56" s="266" t="s">
        <v>0</v>
      </c>
      <c r="B56" s="301">
        <f>SUM(B49:B55)</f>
        <v>2748</v>
      </c>
      <c r="C56" s="300">
        <f t="shared" si="4"/>
        <v>1</v>
      </c>
      <c r="D56" s="462"/>
      <c r="J56" s="385"/>
      <c r="K56" s="385"/>
      <c r="L56" s="385"/>
      <c r="M56" s="385"/>
      <c r="N56" s="385"/>
      <c r="O56" s="385"/>
    </row>
    <row r="57" spans="1:15" x14ac:dyDescent="0.2">
      <c r="B57" s="301"/>
      <c r="J57" s="385"/>
      <c r="K57" s="385"/>
      <c r="L57" s="385"/>
      <c r="M57" s="385"/>
      <c r="N57" s="385"/>
      <c r="O57" s="385"/>
    </row>
    <row r="58" spans="1:15" ht="13.5" x14ac:dyDescent="0.3">
      <c r="A58" s="304" t="s">
        <v>272</v>
      </c>
      <c r="B58" s="311" t="s">
        <v>400</v>
      </c>
      <c r="C58" s="305" t="s">
        <v>153</v>
      </c>
      <c r="D58" s="462" t="s">
        <v>407</v>
      </c>
      <c r="J58" s="385"/>
      <c r="K58" s="385"/>
      <c r="L58" s="385"/>
      <c r="M58" s="385"/>
      <c r="N58" s="385"/>
      <c r="O58" s="385"/>
    </row>
    <row r="59" spans="1:15" ht="13.5" x14ac:dyDescent="0.3">
      <c r="A59" s="304"/>
      <c r="B59" s="311" t="s">
        <v>401</v>
      </c>
      <c r="C59" s="305"/>
      <c r="D59" s="462"/>
      <c r="J59" s="385"/>
      <c r="K59" s="385"/>
      <c r="L59" s="385"/>
      <c r="M59" s="385"/>
      <c r="N59" s="385"/>
      <c r="O59" s="385"/>
    </row>
    <row r="60" spans="1:15" x14ac:dyDescent="0.2">
      <c r="A60" s="266" t="s">
        <v>236</v>
      </c>
      <c r="B60" s="301">
        <v>28</v>
      </c>
      <c r="C60" s="300">
        <f>B60/B$67</f>
        <v>2.5339366515837104E-2</v>
      </c>
      <c r="D60" s="462"/>
      <c r="J60" s="385"/>
      <c r="K60" s="385"/>
      <c r="L60" s="385"/>
      <c r="M60" s="385"/>
      <c r="N60" s="385"/>
      <c r="O60" s="385"/>
    </row>
    <row r="61" spans="1:15" x14ac:dyDescent="0.2">
      <c r="A61" s="266" t="s">
        <v>237</v>
      </c>
      <c r="B61" s="301">
        <v>510</v>
      </c>
      <c r="C61" s="300">
        <f t="shared" ref="C61:C67" si="5">B61/B$67</f>
        <v>0.46153846153846156</v>
      </c>
      <c r="D61" s="462"/>
      <c r="J61" s="385"/>
      <c r="K61" s="385"/>
      <c r="L61" s="385"/>
      <c r="M61" s="385"/>
      <c r="N61" s="385"/>
      <c r="O61" s="385"/>
    </row>
    <row r="62" spans="1:15" x14ac:dyDescent="0.2">
      <c r="A62" s="266" t="s">
        <v>238</v>
      </c>
      <c r="B62" s="301">
        <v>156</v>
      </c>
      <c r="C62" s="300">
        <f t="shared" si="5"/>
        <v>0.14117647058823529</v>
      </c>
      <c r="D62" s="462"/>
      <c r="J62" s="385"/>
      <c r="K62" s="385"/>
      <c r="L62" s="385"/>
      <c r="M62" s="385"/>
      <c r="N62" s="385"/>
      <c r="O62" s="385"/>
    </row>
    <row r="63" spans="1:15" x14ac:dyDescent="0.2">
      <c r="A63" s="266" t="s">
        <v>239</v>
      </c>
      <c r="B63" s="301"/>
      <c r="D63" s="462"/>
      <c r="J63" s="385"/>
      <c r="K63" s="385"/>
      <c r="L63" s="385"/>
      <c r="M63" s="385"/>
      <c r="N63" s="385"/>
      <c r="O63" s="385"/>
    </row>
    <row r="64" spans="1:15" x14ac:dyDescent="0.2">
      <c r="A64" s="266" t="s">
        <v>240</v>
      </c>
      <c r="B64" s="301">
        <v>137</v>
      </c>
      <c r="C64" s="300">
        <f t="shared" si="5"/>
        <v>0.12398190045248869</v>
      </c>
      <c r="D64" s="462"/>
      <c r="J64" s="385"/>
      <c r="K64" s="385"/>
      <c r="L64" s="385"/>
      <c r="M64" s="385"/>
      <c r="N64" s="385"/>
      <c r="O64" s="385"/>
    </row>
    <row r="65" spans="1:15" x14ac:dyDescent="0.2">
      <c r="A65" s="266" t="s">
        <v>241</v>
      </c>
      <c r="B65" s="301">
        <v>153</v>
      </c>
      <c r="C65" s="300">
        <f t="shared" si="5"/>
        <v>0.13846153846153847</v>
      </c>
      <c r="D65" s="462"/>
      <c r="J65" s="385"/>
      <c r="K65" s="385"/>
      <c r="L65" s="385"/>
      <c r="M65" s="385"/>
      <c r="N65" s="385"/>
      <c r="O65" s="385"/>
    </row>
    <row r="66" spans="1:15" x14ac:dyDescent="0.2">
      <c r="A66" s="266" t="s">
        <v>242</v>
      </c>
      <c r="B66" s="301">
        <v>121</v>
      </c>
      <c r="C66" s="300">
        <f t="shared" si="5"/>
        <v>0.10950226244343891</v>
      </c>
      <c r="D66" s="462"/>
      <c r="J66" s="385"/>
      <c r="K66" s="385"/>
      <c r="L66" s="385"/>
      <c r="M66" s="385"/>
      <c r="N66" s="385"/>
      <c r="O66" s="385"/>
    </row>
    <row r="67" spans="1:15" x14ac:dyDescent="0.2">
      <c r="A67" s="266" t="s">
        <v>0</v>
      </c>
      <c r="B67" s="301">
        <f>SUM(B60:B66)</f>
        <v>1105</v>
      </c>
      <c r="C67" s="300">
        <f t="shared" si="5"/>
        <v>1</v>
      </c>
      <c r="D67" s="462"/>
      <c r="J67" s="385"/>
      <c r="K67" s="385"/>
      <c r="L67" s="385"/>
      <c r="M67" s="385"/>
      <c r="N67" s="385"/>
      <c r="O67" s="385"/>
    </row>
    <row r="68" spans="1:15" x14ac:dyDescent="0.2">
      <c r="B68" s="301"/>
      <c r="J68" s="385"/>
      <c r="K68" s="385"/>
      <c r="L68" s="385"/>
      <c r="M68" s="385"/>
      <c r="N68" s="385"/>
      <c r="O68" s="385"/>
    </row>
    <row r="69" spans="1:15" ht="13.5" x14ac:dyDescent="0.3">
      <c r="A69" s="304" t="s">
        <v>273</v>
      </c>
      <c r="B69" s="311" t="s">
        <v>400</v>
      </c>
      <c r="C69" s="305" t="s">
        <v>153</v>
      </c>
      <c r="D69" s="462" t="s">
        <v>408</v>
      </c>
      <c r="J69" s="385"/>
      <c r="K69" s="385"/>
      <c r="L69" s="385"/>
      <c r="M69" s="385"/>
      <c r="N69" s="385"/>
      <c r="O69" s="385"/>
    </row>
    <row r="70" spans="1:15" ht="13.5" x14ac:dyDescent="0.3">
      <c r="A70" s="304"/>
      <c r="B70" s="311" t="s">
        <v>401</v>
      </c>
      <c r="C70" s="305"/>
      <c r="D70" s="462"/>
      <c r="J70" s="385"/>
      <c r="K70" s="385"/>
      <c r="L70" s="385"/>
      <c r="M70" s="385"/>
      <c r="N70" s="385"/>
      <c r="O70" s="385"/>
    </row>
    <row r="71" spans="1:15" x14ac:dyDescent="0.2">
      <c r="A71" s="266" t="s">
        <v>236</v>
      </c>
      <c r="B71" s="301">
        <v>242</v>
      </c>
      <c r="C71" s="300">
        <f>B71/B$78</f>
        <v>5.6265984654731455E-2</v>
      </c>
      <c r="D71" s="462"/>
      <c r="J71" s="385"/>
      <c r="K71" s="385"/>
      <c r="L71" s="385"/>
      <c r="M71" s="385"/>
      <c r="N71" s="385"/>
      <c r="O71" s="385"/>
    </row>
    <row r="72" spans="1:15" x14ac:dyDescent="0.2">
      <c r="A72" s="266" t="s">
        <v>237</v>
      </c>
      <c r="B72" s="301">
        <v>2117</v>
      </c>
      <c r="C72" s="300">
        <f t="shared" ref="C72:C78" si="6">B72/B$78</f>
        <v>0.49221111369448967</v>
      </c>
      <c r="D72" s="462"/>
      <c r="J72" s="385"/>
      <c r="K72" s="385"/>
      <c r="L72" s="385"/>
      <c r="M72" s="385"/>
      <c r="N72" s="385"/>
      <c r="O72" s="385"/>
    </row>
    <row r="73" spans="1:15" x14ac:dyDescent="0.2">
      <c r="A73" s="266" t="s">
        <v>238</v>
      </c>
      <c r="B73" s="301">
        <v>320</v>
      </c>
      <c r="C73" s="300">
        <f t="shared" si="6"/>
        <v>7.4401302022785401E-2</v>
      </c>
      <c r="D73" s="462"/>
      <c r="J73" s="385"/>
      <c r="K73" s="385"/>
      <c r="L73" s="385"/>
      <c r="M73" s="385"/>
      <c r="N73" s="385"/>
      <c r="O73" s="385"/>
    </row>
    <row r="74" spans="1:15" x14ac:dyDescent="0.2">
      <c r="A74" s="266" t="s">
        <v>239</v>
      </c>
      <c r="B74" s="301">
        <v>228</v>
      </c>
      <c r="C74" s="300">
        <f t="shared" si="6"/>
        <v>5.3010927691234597E-2</v>
      </c>
      <c r="D74" s="462"/>
      <c r="J74" s="385"/>
      <c r="K74" s="385"/>
      <c r="L74" s="385"/>
      <c r="M74" s="385"/>
      <c r="N74" s="385"/>
      <c r="O74" s="385"/>
    </row>
    <row r="75" spans="1:15" x14ac:dyDescent="0.2">
      <c r="A75" s="266" t="s">
        <v>240</v>
      </c>
      <c r="B75" s="301">
        <v>625</v>
      </c>
      <c r="C75" s="300">
        <f t="shared" si="6"/>
        <v>0.14531504301325274</v>
      </c>
      <c r="D75" s="462"/>
      <c r="J75" s="385"/>
      <c r="K75" s="385"/>
      <c r="L75" s="385"/>
      <c r="M75" s="385"/>
      <c r="N75" s="385"/>
      <c r="O75" s="385"/>
    </row>
    <row r="76" spans="1:15" x14ac:dyDescent="0.2">
      <c r="A76" s="266" t="s">
        <v>241</v>
      </c>
      <c r="B76" s="301">
        <v>274</v>
      </c>
      <c r="C76" s="300">
        <f t="shared" si="6"/>
        <v>6.3706114857009999E-2</v>
      </c>
      <c r="D76" s="462"/>
      <c r="J76" s="385"/>
      <c r="K76" s="385"/>
      <c r="L76" s="385"/>
      <c r="M76" s="385"/>
      <c r="N76" s="385"/>
      <c r="O76" s="385"/>
    </row>
    <row r="77" spans="1:15" x14ac:dyDescent="0.2">
      <c r="A77" s="266" t="s">
        <v>242</v>
      </c>
      <c r="B77" s="301">
        <v>495</v>
      </c>
      <c r="C77" s="300">
        <f t="shared" si="6"/>
        <v>0.11508951406649616</v>
      </c>
      <c r="D77" s="462"/>
      <c r="J77" s="385"/>
      <c r="K77" s="385"/>
      <c r="L77" s="385"/>
      <c r="M77" s="385"/>
      <c r="N77" s="385"/>
      <c r="O77" s="385"/>
    </row>
    <row r="78" spans="1:15" x14ac:dyDescent="0.2">
      <c r="A78" s="266" t="s">
        <v>0</v>
      </c>
      <c r="B78" s="301">
        <f>SUM(B71:B77)</f>
        <v>4301</v>
      </c>
      <c r="C78" s="300">
        <f t="shared" si="6"/>
        <v>1</v>
      </c>
      <c r="D78" s="462"/>
      <c r="J78" s="385"/>
      <c r="K78" s="385"/>
      <c r="L78" s="385"/>
      <c r="M78" s="385"/>
      <c r="N78" s="385"/>
      <c r="O78" s="385"/>
    </row>
    <row r="79" spans="1:15" x14ac:dyDescent="0.2">
      <c r="B79" s="301"/>
      <c r="J79" s="385"/>
      <c r="K79" s="385"/>
      <c r="L79" s="385"/>
      <c r="M79" s="385"/>
      <c r="N79" s="385"/>
      <c r="O79" s="385"/>
    </row>
    <row r="80" spans="1:15" ht="13.5" customHeight="1" x14ac:dyDescent="0.3">
      <c r="A80" s="304" t="s">
        <v>274</v>
      </c>
      <c r="B80" s="311" t="s">
        <v>400</v>
      </c>
      <c r="C80" s="305" t="s">
        <v>153</v>
      </c>
      <c r="D80" s="462" t="s">
        <v>409</v>
      </c>
      <c r="J80" s="385"/>
      <c r="K80" s="385"/>
      <c r="L80" s="386"/>
      <c r="M80" s="385"/>
      <c r="N80" s="385"/>
      <c r="O80" s="385"/>
    </row>
    <row r="81" spans="1:15" ht="13.5" x14ac:dyDescent="0.3">
      <c r="A81" s="304"/>
      <c r="B81" s="311" t="s">
        <v>401</v>
      </c>
      <c r="C81" s="305"/>
      <c r="D81" s="462"/>
      <c r="J81" s="385"/>
      <c r="K81" s="385"/>
      <c r="L81" s="385"/>
      <c r="M81" s="385"/>
      <c r="N81" s="385"/>
      <c r="O81" s="385"/>
    </row>
    <row r="82" spans="1:15" x14ac:dyDescent="0.2">
      <c r="A82" s="266" t="s">
        <v>236</v>
      </c>
      <c r="B82" s="301">
        <v>138</v>
      </c>
      <c r="C82" s="300">
        <f>B82/B$89</f>
        <v>6.8047337278106509E-2</v>
      </c>
      <c r="D82" s="462"/>
      <c r="J82" s="385"/>
      <c r="K82" s="385"/>
      <c r="L82" s="385"/>
      <c r="M82" s="385"/>
      <c r="N82" s="385"/>
      <c r="O82" s="385"/>
    </row>
    <row r="83" spans="1:15" x14ac:dyDescent="0.2">
      <c r="A83" s="266" t="s">
        <v>237</v>
      </c>
      <c r="B83" s="301">
        <v>792</v>
      </c>
      <c r="C83" s="300">
        <f t="shared" ref="C83:C89" si="7">B83/B$89</f>
        <v>0.39053254437869822</v>
      </c>
      <c r="D83" s="462"/>
      <c r="J83" s="385"/>
      <c r="K83" s="385"/>
      <c r="L83" s="385"/>
      <c r="M83" s="385"/>
      <c r="N83" s="385"/>
      <c r="O83" s="385"/>
    </row>
    <row r="84" spans="1:15" x14ac:dyDescent="0.2">
      <c r="A84" s="266" t="s">
        <v>238</v>
      </c>
      <c r="B84" s="301">
        <v>97</v>
      </c>
      <c r="C84" s="300">
        <f t="shared" si="7"/>
        <v>4.7830374753451678E-2</v>
      </c>
      <c r="D84" s="462"/>
      <c r="J84" s="385"/>
      <c r="K84" s="385"/>
      <c r="L84" s="385"/>
      <c r="M84" s="385"/>
      <c r="N84" s="385"/>
      <c r="O84" s="385"/>
    </row>
    <row r="85" spans="1:15" x14ac:dyDescent="0.2">
      <c r="A85" s="266" t="s">
        <v>239</v>
      </c>
      <c r="B85" s="301">
        <v>207</v>
      </c>
      <c r="C85" s="300">
        <f t="shared" si="7"/>
        <v>0.10207100591715976</v>
      </c>
      <c r="D85" s="462"/>
      <c r="J85" s="385"/>
      <c r="K85" s="385"/>
      <c r="L85" s="385"/>
      <c r="M85" s="385"/>
      <c r="N85" s="385"/>
      <c r="O85" s="385"/>
    </row>
    <row r="86" spans="1:15" x14ac:dyDescent="0.2">
      <c r="A86" s="266" t="s">
        <v>240</v>
      </c>
      <c r="B86" s="301">
        <v>188</v>
      </c>
      <c r="C86" s="300">
        <f t="shared" si="7"/>
        <v>9.270216962524655E-2</v>
      </c>
      <c r="D86" s="462"/>
      <c r="J86" s="385"/>
      <c r="K86" s="385"/>
      <c r="L86" s="385"/>
      <c r="M86" s="385"/>
      <c r="N86" s="385"/>
      <c r="O86" s="385"/>
    </row>
    <row r="87" spans="1:15" x14ac:dyDescent="0.2">
      <c r="A87" s="266" t="s">
        <v>241</v>
      </c>
      <c r="B87" s="301">
        <v>246</v>
      </c>
      <c r="C87" s="300">
        <f t="shared" si="7"/>
        <v>0.12130177514792899</v>
      </c>
      <c r="D87" s="462"/>
      <c r="J87" s="385"/>
      <c r="K87" s="385"/>
      <c r="L87" s="385"/>
      <c r="M87" s="385"/>
      <c r="N87" s="385"/>
      <c r="O87" s="385"/>
    </row>
    <row r="88" spans="1:15" x14ac:dyDescent="0.2">
      <c r="A88" s="266" t="s">
        <v>242</v>
      </c>
      <c r="B88" s="301">
        <v>360</v>
      </c>
      <c r="C88" s="300">
        <f t="shared" si="7"/>
        <v>0.17751479289940827</v>
      </c>
      <c r="D88" s="462"/>
      <c r="J88" s="385"/>
      <c r="K88" s="385"/>
      <c r="L88" s="385"/>
      <c r="M88" s="385"/>
      <c r="N88" s="385"/>
      <c r="O88" s="385"/>
    </row>
    <row r="89" spans="1:15" x14ac:dyDescent="0.2">
      <c r="A89" s="266" t="s">
        <v>0</v>
      </c>
      <c r="B89" s="301">
        <f>SUM(B82:B88)</f>
        <v>2028</v>
      </c>
      <c r="C89" s="300">
        <f t="shared" si="7"/>
        <v>1</v>
      </c>
      <c r="D89" s="462"/>
      <c r="J89" s="385"/>
      <c r="K89" s="385"/>
      <c r="L89" s="385"/>
      <c r="M89" s="385"/>
      <c r="N89" s="385"/>
      <c r="O89" s="385"/>
    </row>
    <row r="90" spans="1:15" x14ac:dyDescent="0.2">
      <c r="B90" s="301"/>
      <c r="J90" s="385"/>
      <c r="K90" s="385"/>
      <c r="L90" s="385"/>
      <c r="M90" s="385"/>
      <c r="N90" s="385"/>
      <c r="O90" s="385"/>
    </row>
    <row r="91" spans="1:15" ht="13.5" customHeight="1" x14ac:dyDescent="0.3">
      <c r="A91" s="304" t="s">
        <v>275</v>
      </c>
      <c r="B91" s="311" t="s">
        <v>400</v>
      </c>
      <c r="C91" s="305" t="s">
        <v>153</v>
      </c>
      <c r="D91" s="462" t="s">
        <v>410</v>
      </c>
      <c r="J91" s="385"/>
      <c r="K91" s="385"/>
      <c r="L91" s="385"/>
      <c r="M91" s="385"/>
      <c r="N91" s="385"/>
      <c r="O91" s="385"/>
    </row>
    <row r="92" spans="1:15" ht="13.5" x14ac:dyDescent="0.3">
      <c r="A92" s="304"/>
      <c r="B92" s="311" t="s">
        <v>401</v>
      </c>
      <c r="C92" s="305"/>
      <c r="D92" s="462"/>
      <c r="J92" s="385"/>
      <c r="K92" s="385"/>
      <c r="L92" s="385"/>
      <c r="M92" s="385"/>
      <c r="N92" s="385"/>
      <c r="O92" s="385"/>
    </row>
    <row r="93" spans="1:15" x14ac:dyDescent="0.2">
      <c r="A93" s="266" t="s">
        <v>236</v>
      </c>
      <c r="B93" s="301">
        <v>41</v>
      </c>
      <c r="C93" s="300">
        <f>B93/B$100</f>
        <v>6.3271604938271608E-2</v>
      </c>
      <c r="D93" s="462"/>
      <c r="J93" s="385"/>
      <c r="K93" s="385"/>
      <c r="L93" s="385"/>
      <c r="M93" s="385"/>
      <c r="N93" s="385"/>
      <c r="O93" s="385"/>
    </row>
    <row r="94" spans="1:15" x14ac:dyDescent="0.2">
      <c r="A94" s="266" t="s">
        <v>237</v>
      </c>
      <c r="B94" s="301">
        <v>133</v>
      </c>
      <c r="C94" s="300">
        <f t="shared" ref="C94:C100" si="8">B94/B$100</f>
        <v>0.20524691358024691</v>
      </c>
      <c r="D94" s="462"/>
      <c r="J94" s="385"/>
      <c r="K94" s="385"/>
      <c r="L94" s="385"/>
      <c r="M94" s="385"/>
      <c r="N94" s="385"/>
      <c r="O94" s="385"/>
    </row>
    <row r="95" spans="1:15" x14ac:dyDescent="0.2">
      <c r="A95" s="266" t="s">
        <v>238</v>
      </c>
      <c r="B95" s="301">
        <v>37</v>
      </c>
      <c r="C95" s="300">
        <f t="shared" si="8"/>
        <v>5.7098765432098762E-2</v>
      </c>
      <c r="D95" s="462"/>
      <c r="J95" s="385"/>
      <c r="K95" s="385"/>
      <c r="L95" s="385"/>
      <c r="M95" s="385"/>
      <c r="N95" s="385"/>
      <c r="O95" s="385"/>
    </row>
    <row r="96" spans="1:15" x14ac:dyDescent="0.2">
      <c r="A96" s="266" t="s">
        <v>239</v>
      </c>
      <c r="B96" s="301">
        <v>29</v>
      </c>
      <c r="C96" s="300">
        <f t="shared" si="8"/>
        <v>4.4753086419753084E-2</v>
      </c>
      <c r="D96" s="462"/>
      <c r="J96" s="385"/>
      <c r="K96" s="385"/>
      <c r="L96" s="385"/>
      <c r="M96" s="385"/>
      <c r="N96" s="385"/>
      <c r="O96" s="385"/>
    </row>
    <row r="97" spans="1:15" x14ac:dyDescent="0.2">
      <c r="A97" s="266" t="s">
        <v>240</v>
      </c>
      <c r="B97" s="301">
        <v>55</v>
      </c>
      <c r="C97" s="300">
        <f t="shared" si="8"/>
        <v>8.4876543209876545E-2</v>
      </c>
      <c r="D97" s="462"/>
      <c r="J97" s="385"/>
      <c r="K97" s="385"/>
      <c r="L97" s="385"/>
      <c r="M97" s="385"/>
      <c r="N97" s="385"/>
      <c r="O97" s="385"/>
    </row>
    <row r="98" spans="1:15" x14ac:dyDescent="0.2">
      <c r="A98" s="266" t="s">
        <v>241</v>
      </c>
      <c r="B98" s="301">
        <v>188</v>
      </c>
      <c r="C98" s="300">
        <f t="shared" si="8"/>
        <v>0.29012345679012347</v>
      </c>
      <c r="D98" s="462"/>
      <c r="J98" s="385"/>
      <c r="K98" s="385"/>
      <c r="L98" s="385"/>
      <c r="M98" s="385"/>
      <c r="N98" s="385"/>
      <c r="O98" s="385"/>
    </row>
    <row r="99" spans="1:15" x14ac:dyDescent="0.2">
      <c r="A99" s="266" t="s">
        <v>242</v>
      </c>
      <c r="B99" s="301">
        <v>165</v>
      </c>
      <c r="C99" s="300">
        <f t="shared" si="8"/>
        <v>0.25462962962962965</v>
      </c>
      <c r="D99" s="462"/>
      <c r="J99" s="385"/>
      <c r="K99" s="385"/>
      <c r="L99" s="385"/>
      <c r="M99" s="385"/>
      <c r="N99" s="385"/>
      <c r="O99" s="385"/>
    </row>
    <row r="100" spans="1:15" x14ac:dyDescent="0.2">
      <c r="A100" s="266" t="s">
        <v>0</v>
      </c>
      <c r="B100" s="301">
        <f>SUM(B93:B99)</f>
        <v>648</v>
      </c>
      <c r="C100" s="300">
        <f t="shared" si="8"/>
        <v>1</v>
      </c>
      <c r="D100" s="462"/>
      <c r="J100" s="385"/>
      <c r="K100" s="385"/>
      <c r="L100" s="385"/>
      <c r="M100" s="385"/>
      <c r="N100" s="385"/>
      <c r="O100" s="385"/>
    </row>
    <row r="101" spans="1:15" x14ac:dyDescent="0.2">
      <c r="A101" s="306"/>
      <c r="B101" s="308"/>
      <c r="C101" s="309"/>
      <c r="J101" s="385"/>
      <c r="K101" s="385"/>
      <c r="L101" s="385"/>
      <c r="M101" s="385"/>
      <c r="N101" s="385"/>
      <c r="O101" s="385"/>
    </row>
    <row r="102" spans="1:15" x14ac:dyDescent="0.2">
      <c r="J102" s="385"/>
      <c r="K102" s="385"/>
      <c r="L102" s="385"/>
      <c r="M102" s="385"/>
      <c r="N102" s="385"/>
      <c r="O102" s="385"/>
    </row>
    <row r="103" spans="1:15" x14ac:dyDescent="0.2">
      <c r="A103" s="321" t="s">
        <v>276</v>
      </c>
      <c r="B103" s="317"/>
      <c r="C103" s="318"/>
      <c r="J103" s="385"/>
      <c r="K103" s="385"/>
      <c r="L103" s="385"/>
      <c r="M103" s="385"/>
      <c r="N103" s="385"/>
      <c r="O103" s="385"/>
    </row>
    <row r="104" spans="1:15" x14ac:dyDescent="0.2">
      <c r="A104" s="266" t="s">
        <v>245</v>
      </c>
      <c r="J104" s="385"/>
      <c r="K104" s="385"/>
      <c r="L104" s="385"/>
      <c r="M104" s="385"/>
      <c r="N104" s="385"/>
      <c r="O104" s="385"/>
    </row>
    <row r="105" spans="1:15" x14ac:dyDescent="0.2">
      <c r="A105" s="266" t="s">
        <v>246</v>
      </c>
      <c r="J105" s="385"/>
      <c r="K105" s="385"/>
      <c r="L105" s="385"/>
      <c r="M105" s="385"/>
      <c r="N105" s="385"/>
      <c r="O105" s="385"/>
    </row>
    <row r="106" spans="1:15" x14ac:dyDescent="0.2">
      <c r="A106" s="266" t="s">
        <v>247</v>
      </c>
      <c r="J106" s="385"/>
      <c r="K106" s="385"/>
      <c r="L106" s="385"/>
      <c r="M106" s="385"/>
      <c r="N106" s="385"/>
      <c r="O106" s="385"/>
    </row>
    <row r="107" spans="1:15" x14ac:dyDescent="0.2">
      <c r="A107" s="266" t="s">
        <v>248</v>
      </c>
      <c r="J107" s="385"/>
      <c r="K107" s="385"/>
      <c r="L107" s="385"/>
      <c r="M107" s="385"/>
      <c r="N107" s="385"/>
      <c r="O107" s="385"/>
    </row>
    <row r="108" spans="1:15" x14ac:dyDescent="0.2">
      <c r="A108" s="266" t="s">
        <v>249</v>
      </c>
      <c r="J108" s="385"/>
      <c r="K108" s="385"/>
      <c r="L108" s="385"/>
      <c r="M108" s="385"/>
      <c r="N108" s="385"/>
      <c r="O108" s="385"/>
    </row>
    <row r="109" spans="1:15" x14ac:dyDescent="0.2">
      <c r="A109" s="266" t="s">
        <v>250</v>
      </c>
      <c r="J109" s="385"/>
      <c r="K109" s="385"/>
      <c r="L109" s="385"/>
      <c r="M109" s="385"/>
      <c r="N109" s="385"/>
      <c r="O109" s="385"/>
    </row>
    <row r="110" spans="1:15" x14ac:dyDescent="0.2">
      <c r="A110" s="266" t="s">
        <v>251</v>
      </c>
      <c r="J110" s="385"/>
      <c r="K110" s="385"/>
      <c r="L110" s="385"/>
      <c r="M110" s="385"/>
      <c r="N110" s="385"/>
      <c r="O110" s="385"/>
    </row>
    <row r="111" spans="1:15" x14ac:dyDescent="0.2">
      <c r="J111" s="385"/>
      <c r="K111" s="385"/>
      <c r="L111" s="385"/>
      <c r="M111" s="385"/>
      <c r="N111" s="385"/>
      <c r="O111" s="385"/>
    </row>
    <row r="112" spans="1:15" x14ac:dyDescent="0.2">
      <c r="A112" s="319" t="s">
        <v>265</v>
      </c>
      <c r="B112" s="320" t="s">
        <v>252</v>
      </c>
      <c r="J112" s="385"/>
      <c r="K112" s="385"/>
      <c r="L112" s="385"/>
      <c r="M112" s="385"/>
      <c r="N112" s="385"/>
      <c r="O112" s="385"/>
    </row>
    <row r="113" spans="1:15" x14ac:dyDescent="0.2">
      <c r="B113" s="310"/>
      <c r="J113" s="385"/>
      <c r="K113" s="385"/>
      <c r="L113" s="385"/>
      <c r="M113" s="385"/>
      <c r="N113" s="385"/>
      <c r="O113" s="385"/>
    </row>
    <row r="114" spans="1:15" x14ac:dyDescent="0.2">
      <c r="A114" s="266" t="s">
        <v>254</v>
      </c>
      <c r="B114" s="310">
        <v>2</v>
      </c>
      <c r="J114" s="385"/>
      <c r="K114" s="385"/>
      <c r="L114" s="385"/>
      <c r="M114" s="385"/>
      <c r="N114" s="385"/>
      <c r="O114" s="385"/>
    </row>
    <row r="115" spans="1:15" x14ac:dyDescent="0.2">
      <c r="A115" s="266" t="s">
        <v>256</v>
      </c>
      <c r="B115" s="310">
        <v>2</v>
      </c>
      <c r="J115" s="385"/>
      <c r="K115" s="385"/>
      <c r="L115" s="385"/>
      <c r="M115" s="385"/>
      <c r="N115" s="385"/>
      <c r="O115" s="385"/>
    </row>
    <row r="116" spans="1:15" x14ac:dyDescent="0.2">
      <c r="A116" s="266" t="s">
        <v>259</v>
      </c>
      <c r="B116" s="310">
        <v>2</v>
      </c>
      <c r="J116" s="385"/>
      <c r="K116" s="385"/>
      <c r="L116" s="385"/>
      <c r="M116" s="385"/>
      <c r="N116" s="385"/>
      <c r="O116" s="385"/>
    </row>
    <row r="117" spans="1:15" x14ac:dyDescent="0.2">
      <c r="A117" s="266" t="s">
        <v>262</v>
      </c>
      <c r="B117" s="310">
        <v>2</v>
      </c>
      <c r="J117" s="385"/>
      <c r="K117" s="385"/>
      <c r="L117" s="385"/>
      <c r="M117" s="385"/>
      <c r="N117" s="385"/>
      <c r="O117" s="385"/>
    </row>
    <row r="118" spans="1:15" x14ac:dyDescent="0.2">
      <c r="A118" s="266" t="s">
        <v>253</v>
      </c>
      <c r="B118" s="310">
        <v>3</v>
      </c>
      <c r="J118" s="385"/>
      <c r="K118" s="385"/>
      <c r="L118" s="385"/>
      <c r="M118" s="385"/>
      <c r="N118" s="385"/>
      <c r="O118" s="385"/>
    </row>
    <row r="119" spans="1:15" x14ac:dyDescent="0.2">
      <c r="A119" s="266" t="s">
        <v>257</v>
      </c>
      <c r="B119" s="310">
        <v>3</v>
      </c>
      <c r="J119" s="385"/>
      <c r="K119" s="385"/>
      <c r="L119" s="385"/>
      <c r="M119" s="385"/>
      <c r="N119" s="385"/>
      <c r="O119" s="385"/>
    </row>
    <row r="120" spans="1:15" x14ac:dyDescent="0.2">
      <c r="A120" s="266" t="s">
        <v>258</v>
      </c>
      <c r="B120" s="310">
        <v>3</v>
      </c>
      <c r="J120" s="385"/>
      <c r="K120" s="385"/>
      <c r="L120" s="385"/>
      <c r="M120" s="385"/>
      <c r="N120" s="385"/>
      <c r="O120" s="385"/>
    </row>
    <row r="121" spans="1:15" x14ac:dyDescent="0.2">
      <c r="A121" s="266" t="s">
        <v>337</v>
      </c>
      <c r="B121" s="310">
        <v>3</v>
      </c>
    </row>
    <row r="122" spans="1:15" x14ac:dyDescent="0.2">
      <c r="A122" s="266" t="s">
        <v>338</v>
      </c>
      <c r="B122" s="310">
        <v>4</v>
      </c>
    </row>
    <row r="123" spans="1:15" x14ac:dyDescent="0.2">
      <c r="A123" s="266" t="s">
        <v>263</v>
      </c>
      <c r="B123" s="310">
        <v>3</v>
      </c>
    </row>
    <row r="124" spans="1:15" x14ac:dyDescent="0.2">
      <c r="A124" s="266" t="s">
        <v>255</v>
      </c>
      <c r="B124" s="310">
        <v>4</v>
      </c>
    </row>
    <row r="125" spans="1:15" x14ac:dyDescent="0.2">
      <c r="A125" s="266" t="s">
        <v>260</v>
      </c>
      <c r="B125" s="310">
        <v>4</v>
      </c>
    </row>
    <row r="126" spans="1:15" x14ac:dyDescent="0.2">
      <c r="A126" s="266" t="s">
        <v>261</v>
      </c>
      <c r="B126" s="310">
        <v>4</v>
      </c>
    </row>
    <row r="127" spans="1:15" x14ac:dyDescent="0.2">
      <c r="A127" s="266" t="s">
        <v>264</v>
      </c>
      <c r="B127" s="310">
        <v>4</v>
      </c>
    </row>
  </sheetData>
  <sheetProtection algorithmName="SHA-512" hashValue="Ip+hrbNUgzqge9Im14tjnsWQjvQ4J7zutbgjOM7ti/K0l/KXQ9W5+J72g0fKLFbLPqqgg1/ulA9cUMhBqMPcHA==" saltValue="eAJOy5y2XhlyiiLVNGfByg==" spinCount="100000" sheet="1" objects="1" scenarios="1" selectLockedCells="1" selectUnlockedCells="1"/>
  <mergeCells count="9">
    <mergeCell ref="D69:D78"/>
    <mergeCell ref="D80:D89"/>
    <mergeCell ref="D91:D100"/>
    <mergeCell ref="D3:D12"/>
    <mergeCell ref="D14:D23"/>
    <mergeCell ref="D25:D34"/>
    <mergeCell ref="D36:D45"/>
    <mergeCell ref="D47:D56"/>
    <mergeCell ref="D58:D6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8797C-F7F4-4200-97E1-8E2E4C6A8EE2}">
  <dimension ref="A1:O127"/>
  <sheetViews>
    <sheetView workbookViewId="0">
      <selection activeCell="P22" sqref="P22"/>
    </sheetView>
  </sheetViews>
  <sheetFormatPr defaultColWidth="9.1796875" defaultRowHeight="10.5" x14ac:dyDescent="0.2"/>
  <cols>
    <col min="1" max="1" width="97.453125" style="266" customWidth="1"/>
    <col min="2" max="2" width="43.81640625" style="302" bestFit="1" customWidth="1"/>
    <col min="3" max="3" width="9.1796875" style="300"/>
    <col min="4" max="4" width="55.453125" style="266" customWidth="1"/>
    <col min="5" max="5" width="13.1796875" style="266" customWidth="1"/>
    <col min="6" max="16384" width="9.1796875" style="266"/>
  </cols>
  <sheetData>
    <row r="1" spans="1:15" ht="33.75" customHeight="1" x14ac:dyDescent="0.3">
      <c r="A1" s="349" t="s">
        <v>244</v>
      </c>
      <c r="J1" s="385"/>
      <c r="K1" s="385"/>
      <c r="L1" s="385"/>
      <c r="M1" s="385"/>
      <c r="N1" s="385"/>
      <c r="O1" s="385"/>
    </row>
    <row r="2" spans="1:15" x14ac:dyDescent="0.2">
      <c r="J2" s="385"/>
      <c r="K2" s="385"/>
      <c r="L2" s="385"/>
      <c r="M2" s="385"/>
      <c r="N2" s="385"/>
      <c r="O2" s="385"/>
    </row>
    <row r="3" spans="1:15" ht="13.5" x14ac:dyDescent="0.3">
      <c r="A3" s="304" t="s">
        <v>267</v>
      </c>
      <c r="B3" s="311" t="s">
        <v>318</v>
      </c>
      <c r="C3" s="305" t="s">
        <v>153</v>
      </c>
      <c r="D3" s="462" t="s">
        <v>328</v>
      </c>
      <c r="J3" s="385"/>
      <c r="K3" s="385"/>
      <c r="L3" s="385"/>
      <c r="M3" s="386"/>
      <c r="N3" s="385"/>
      <c r="O3" s="385"/>
    </row>
    <row r="4" spans="1:15" ht="13.5" x14ac:dyDescent="0.3">
      <c r="A4" s="304"/>
      <c r="B4" s="311" t="s">
        <v>319</v>
      </c>
      <c r="C4" s="305"/>
      <c r="D4" s="462"/>
      <c r="J4" s="385"/>
      <c r="K4" s="385"/>
      <c r="L4" s="385"/>
      <c r="M4" s="386"/>
      <c r="N4" s="385"/>
      <c r="O4" s="385"/>
    </row>
    <row r="5" spans="1:15" x14ac:dyDescent="0.2">
      <c r="A5" s="266" t="s">
        <v>236</v>
      </c>
      <c r="B5" s="301">
        <v>444</v>
      </c>
      <c r="C5" s="300">
        <f>B5/B$12</f>
        <v>6.6536790049453023E-2</v>
      </c>
      <c r="D5" s="462"/>
      <c r="J5" s="385"/>
      <c r="K5" s="385"/>
      <c r="L5" s="385"/>
      <c r="M5" s="386"/>
      <c r="N5" s="385"/>
      <c r="O5" s="385"/>
    </row>
    <row r="6" spans="1:15" x14ac:dyDescent="0.2">
      <c r="A6" s="266" t="s">
        <v>237</v>
      </c>
      <c r="B6" s="301">
        <v>2651</v>
      </c>
      <c r="C6" s="300">
        <f t="shared" ref="C6:C11" si="0">B6/B$12</f>
        <v>0.39727259103851342</v>
      </c>
      <c r="D6" s="462"/>
      <c r="J6" s="385"/>
      <c r="K6" s="385"/>
      <c r="L6" s="385"/>
      <c r="M6" s="386"/>
      <c r="N6" s="385"/>
      <c r="O6" s="385"/>
    </row>
    <row r="7" spans="1:15" x14ac:dyDescent="0.2">
      <c r="A7" s="266" t="s">
        <v>238</v>
      </c>
      <c r="B7" s="301">
        <v>493</v>
      </c>
      <c r="C7" s="300">
        <f t="shared" si="0"/>
        <v>7.3879814176532291E-2</v>
      </c>
      <c r="D7" s="462"/>
      <c r="J7" s="385"/>
      <c r="K7" s="385"/>
      <c r="L7" s="386"/>
      <c r="M7" s="386"/>
      <c r="N7" s="385"/>
      <c r="O7" s="385"/>
    </row>
    <row r="8" spans="1:15" x14ac:dyDescent="0.2">
      <c r="A8" s="266" t="s">
        <v>239</v>
      </c>
      <c r="B8" s="301">
        <v>442</v>
      </c>
      <c r="C8" s="300">
        <f t="shared" si="0"/>
        <v>6.6237074778959987E-2</v>
      </c>
      <c r="D8" s="462"/>
      <c r="J8" s="385"/>
      <c r="K8" s="385"/>
      <c r="L8" s="385"/>
      <c r="M8" s="386"/>
      <c r="N8" s="385"/>
      <c r="O8" s="385"/>
    </row>
    <row r="9" spans="1:15" x14ac:dyDescent="0.2">
      <c r="A9" s="266" t="s">
        <v>240</v>
      </c>
      <c r="B9" s="301">
        <v>792</v>
      </c>
      <c r="C9" s="300">
        <f t="shared" si="0"/>
        <v>0.11868724711524052</v>
      </c>
      <c r="D9" s="462"/>
      <c r="J9" s="385"/>
      <c r="K9" s="385"/>
      <c r="L9" s="385"/>
      <c r="M9" s="386"/>
      <c r="N9" s="385"/>
      <c r="O9" s="385"/>
    </row>
    <row r="10" spans="1:15" x14ac:dyDescent="0.2">
      <c r="A10" s="266" t="s">
        <v>241</v>
      </c>
      <c r="B10" s="301">
        <v>820</v>
      </c>
      <c r="C10" s="300">
        <f t="shared" si="0"/>
        <v>0.12288326090214297</v>
      </c>
      <c r="D10" s="462"/>
      <c r="J10" s="385"/>
      <c r="K10" s="385"/>
      <c r="L10" s="385"/>
      <c r="M10" s="386"/>
      <c r="N10" s="385"/>
      <c r="O10" s="385"/>
    </row>
    <row r="11" spans="1:15" x14ac:dyDescent="0.2">
      <c r="A11" s="266" t="s">
        <v>242</v>
      </c>
      <c r="B11" s="301">
        <v>1031</v>
      </c>
      <c r="C11" s="300">
        <f t="shared" si="0"/>
        <v>0.1545032219391578</v>
      </c>
      <c r="D11" s="462"/>
      <c r="J11" s="385"/>
      <c r="K11" s="385"/>
      <c r="L11" s="385"/>
      <c r="M11" s="386"/>
      <c r="N11" s="385"/>
      <c r="O11" s="385"/>
    </row>
    <row r="12" spans="1:15" x14ac:dyDescent="0.2">
      <c r="A12" s="266" t="s">
        <v>0</v>
      </c>
      <c r="B12" s="301">
        <f>SUM(B5:B11)</f>
        <v>6673</v>
      </c>
      <c r="C12" s="300">
        <f>SUM(C5:C11)</f>
        <v>1</v>
      </c>
      <c r="D12" s="462"/>
      <c r="J12" s="385"/>
      <c r="K12" s="385"/>
      <c r="L12" s="385"/>
      <c r="M12" s="386"/>
      <c r="N12" s="385"/>
      <c r="O12" s="385"/>
    </row>
    <row r="13" spans="1:15" x14ac:dyDescent="0.2">
      <c r="B13" s="301"/>
      <c r="J13" s="385"/>
      <c r="K13" s="385"/>
      <c r="L13" s="385"/>
      <c r="M13" s="386"/>
      <c r="N13" s="385"/>
      <c r="O13" s="385"/>
    </row>
    <row r="14" spans="1:15" ht="13.5" x14ac:dyDescent="0.3">
      <c r="A14" s="304" t="s">
        <v>268</v>
      </c>
      <c r="B14" s="311" t="s">
        <v>318</v>
      </c>
      <c r="C14" s="305" t="s">
        <v>153</v>
      </c>
      <c r="D14" s="462" t="s">
        <v>320</v>
      </c>
      <c r="J14" s="385"/>
      <c r="K14" s="385"/>
      <c r="L14" s="385"/>
      <c r="M14" s="386"/>
      <c r="N14" s="385"/>
      <c r="O14" s="385"/>
    </row>
    <row r="15" spans="1:15" ht="13.5" x14ac:dyDescent="0.3">
      <c r="A15" s="304"/>
      <c r="B15" s="311" t="s">
        <v>319</v>
      </c>
      <c r="C15" s="305"/>
      <c r="D15" s="462"/>
      <c r="J15" s="385"/>
      <c r="K15" s="385"/>
      <c r="L15" s="385"/>
      <c r="M15" s="385"/>
      <c r="N15" s="385"/>
      <c r="O15" s="385"/>
    </row>
    <row r="16" spans="1:15" x14ac:dyDescent="0.2">
      <c r="A16" s="266" t="s">
        <v>236</v>
      </c>
      <c r="B16" s="301">
        <v>363</v>
      </c>
      <c r="C16" s="300">
        <f>B16/B$23</f>
        <v>7.7880283201029826E-2</v>
      </c>
      <c r="D16" s="462"/>
      <c r="J16" s="385"/>
      <c r="K16" s="385"/>
      <c r="L16" s="385"/>
      <c r="M16" s="385"/>
      <c r="N16" s="385"/>
      <c r="O16" s="385"/>
    </row>
    <row r="17" spans="1:15" x14ac:dyDescent="0.2">
      <c r="A17" s="266" t="s">
        <v>237</v>
      </c>
      <c r="B17" s="301">
        <v>1888</v>
      </c>
      <c r="C17" s="300">
        <f t="shared" ref="C17:C23" si="1">B17/B$23</f>
        <v>0.4050632911392405</v>
      </c>
      <c r="D17" s="462"/>
      <c r="J17" s="385"/>
      <c r="K17" s="385"/>
      <c r="L17" s="385"/>
      <c r="M17" s="385"/>
      <c r="N17" s="385"/>
      <c r="O17" s="385"/>
    </row>
    <row r="18" spans="1:15" x14ac:dyDescent="0.2">
      <c r="A18" s="266" t="s">
        <v>238</v>
      </c>
      <c r="B18" s="301">
        <v>336</v>
      </c>
      <c r="C18" s="300">
        <f t="shared" si="1"/>
        <v>7.2087534863763139E-2</v>
      </c>
      <c r="D18" s="462"/>
      <c r="G18" s="303"/>
      <c r="J18" s="385"/>
      <c r="K18" s="385"/>
      <c r="L18" s="385"/>
      <c r="M18" s="385"/>
      <c r="N18" s="385"/>
      <c r="O18" s="385"/>
    </row>
    <row r="19" spans="1:15" x14ac:dyDescent="0.2">
      <c r="A19" s="266" t="s">
        <v>239</v>
      </c>
      <c r="B19" s="301">
        <v>337</v>
      </c>
      <c r="C19" s="300">
        <f t="shared" si="1"/>
        <v>7.2302081098476717E-2</v>
      </c>
      <c r="D19" s="462"/>
      <c r="J19" s="385"/>
      <c r="K19" s="385"/>
      <c r="L19" s="385"/>
      <c r="M19" s="385"/>
      <c r="N19" s="385"/>
      <c r="O19" s="385"/>
    </row>
    <row r="20" spans="1:15" x14ac:dyDescent="0.2">
      <c r="A20" s="266" t="s">
        <v>240</v>
      </c>
      <c r="B20" s="301">
        <v>655</v>
      </c>
      <c r="C20" s="300">
        <f t="shared" si="1"/>
        <v>0.14052778373739541</v>
      </c>
      <c r="D20" s="462"/>
      <c r="J20" s="385"/>
      <c r="K20" s="385"/>
      <c r="L20" s="385"/>
      <c r="M20" s="385"/>
      <c r="N20" s="385"/>
      <c r="O20" s="385"/>
    </row>
    <row r="21" spans="1:15" x14ac:dyDescent="0.2">
      <c r="A21" s="266" t="s">
        <v>241</v>
      </c>
      <c r="B21" s="301">
        <v>311</v>
      </c>
      <c r="C21" s="300">
        <f t="shared" si="1"/>
        <v>6.6723878995923622E-2</v>
      </c>
      <c r="D21" s="462"/>
      <c r="J21" s="385"/>
      <c r="K21" s="385"/>
      <c r="L21" s="385"/>
      <c r="M21" s="385"/>
      <c r="N21" s="385"/>
      <c r="O21" s="385"/>
    </row>
    <row r="22" spans="1:15" x14ac:dyDescent="0.2">
      <c r="A22" s="266" t="s">
        <v>242</v>
      </c>
      <c r="B22" s="301">
        <v>771</v>
      </c>
      <c r="C22" s="300">
        <f t="shared" si="1"/>
        <v>0.16541514696417078</v>
      </c>
      <c r="D22" s="462"/>
      <c r="J22" s="385"/>
      <c r="K22" s="385"/>
      <c r="L22" s="385"/>
      <c r="M22" s="385"/>
      <c r="N22" s="385"/>
      <c r="O22" s="385"/>
    </row>
    <row r="23" spans="1:15" x14ac:dyDescent="0.2">
      <c r="A23" s="266" t="s">
        <v>0</v>
      </c>
      <c r="B23" s="301">
        <f>SUM(B16:B22)</f>
        <v>4661</v>
      </c>
      <c r="C23" s="300">
        <f t="shared" si="1"/>
        <v>1</v>
      </c>
      <c r="D23" s="462"/>
      <c r="F23" s="302"/>
      <c r="J23" s="385"/>
      <c r="K23" s="385"/>
      <c r="L23" s="386"/>
      <c r="M23" s="385"/>
      <c r="N23" s="385"/>
      <c r="O23" s="385"/>
    </row>
    <row r="24" spans="1:15" x14ac:dyDescent="0.2">
      <c r="B24" s="301"/>
      <c r="J24" s="385"/>
      <c r="K24" s="385"/>
      <c r="L24" s="385"/>
      <c r="M24" s="385"/>
      <c r="N24" s="385"/>
      <c r="O24" s="385"/>
    </row>
    <row r="25" spans="1:15" ht="13.5" customHeight="1" x14ac:dyDescent="0.3">
      <c r="A25" s="304" t="s">
        <v>269</v>
      </c>
      <c r="B25" s="311" t="s">
        <v>318</v>
      </c>
      <c r="C25" s="305" t="s">
        <v>153</v>
      </c>
      <c r="D25" s="462" t="s">
        <v>321</v>
      </c>
      <c r="J25" s="385"/>
      <c r="K25" s="385"/>
      <c r="L25" s="385"/>
      <c r="M25" s="385"/>
      <c r="N25" s="385"/>
      <c r="O25" s="385"/>
    </row>
    <row r="26" spans="1:15" ht="13.5" x14ac:dyDescent="0.3">
      <c r="A26" s="304"/>
      <c r="B26" s="311" t="s">
        <v>319</v>
      </c>
      <c r="C26" s="305"/>
      <c r="D26" s="462"/>
      <c r="J26" s="385"/>
      <c r="K26" s="385"/>
      <c r="L26" s="385"/>
      <c r="M26" s="385"/>
      <c r="N26" s="385"/>
      <c r="O26" s="385"/>
    </row>
    <row r="27" spans="1:15" x14ac:dyDescent="0.2">
      <c r="A27" s="266" t="s">
        <v>236</v>
      </c>
      <c r="B27" s="301">
        <v>81</v>
      </c>
      <c r="C27" s="300">
        <f>B27/B$34</f>
        <v>4.0258449304174951E-2</v>
      </c>
      <c r="D27" s="462"/>
      <c r="J27" s="385"/>
      <c r="K27" s="385"/>
      <c r="L27" s="385"/>
      <c r="M27" s="385"/>
      <c r="N27" s="385"/>
      <c r="O27" s="385"/>
    </row>
    <row r="28" spans="1:15" x14ac:dyDescent="0.2">
      <c r="A28" s="266" t="s">
        <v>237</v>
      </c>
      <c r="B28" s="301">
        <v>763</v>
      </c>
      <c r="C28" s="300">
        <f t="shared" ref="C28:C34" si="2">B28/B$34</f>
        <v>0.37922465208747513</v>
      </c>
      <c r="D28" s="462"/>
      <c r="J28" s="385"/>
      <c r="K28" s="385"/>
      <c r="L28" s="385"/>
      <c r="M28" s="385"/>
      <c r="N28" s="385"/>
      <c r="O28" s="385"/>
    </row>
    <row r="29" spans="1:15" x14ac:dyDescent="0.2">
      <c r="A29" s="266" t="s">
        <v>238</v>
      </c>
      <c r="B29" s="301">
        <v>157</v>
      </c>
      <c r="C29" s="300">
        <f t="shared" si="2"/>
        <v>7.8031809145129222E-2</v>
      </c>
      <c r="D29" s="462"/>
      <c r="J29" s="385"/>
      <c r="K29" s="385"/>
      <c r="L29" s="385"/>
      <c r="M29" s="385"/>
      <c r="N29" s="385"/>
      <c r="O29" s="385"/>
    </row>
    <row r="30" spans="1:15" x14ac:dyDescent="0.2">
      <c r="A30" s="266" t="s">
        <v>239</v>
      </c>
      <c r="B30" s="301">
        <v>105</v>
      </c>
      <c r="C30" s="300">
        <f t="shared" si="2"/>
        <v>5.2186878727634195E-2</v>
      </c>
      <c r="D30" s="462"/>
      <c r="J30" s="385"/>
      <c r="K30" s="385"/>
      <c r="L30" s="385"/>
      <c r="M30" s="385"/>
      <c r="N30" s="385"/>
      <c r="O30" s="385"/>
    </row>
    <row r="31" spans="1:15" x14ac:dyDescent="0.2">
      <c r="A31" s="266" t="s">
        <v>240</v>
      </c>
      <c r="B31" s="301">
        <v>137</v>
      </c>
      <c r="C31" s="300">
        <f t="shared" si="2"/>
        <v>6.8091451292246516E-2</v>
      </c>
      <c r="D31" s="462"/>
      <c r="J31" s="385"/>
      <c r="K31" s="385"/>
      <c r="L31" s="385"/>
      <c r="M31" s="385"/>
      <c r="N31" s="385"/>
      <c r="O31" s="385"/>
    </row>
    <row r="32" spans="1:15" x14ac:dyDescent="0.2">
      <c r="A32" s="266" t="s">
        <v>241</v>
      </c>
      <c r="B32" s="301">
        <v>509</v>
      </c>
      <c r="C32" s="300">
        <f t="shared" si="2"/>
        <v>0.25298210735586479</v>
      </c>
      <c r="D32" s="462"/>
      <c r="J32" s="385"/>
      <c r="K32" s="385"/>
      <c r="L32" s="385"/>
      <c r="M32" s="385"/>
      <c r="N32" s="385"/>
      <c r="O32" s="385"/>
    </row>
    <row r="33" spans="1:15" x14ac:dyDescent="0.2">
      <c r="A33" s="266" t="s">
        <v>242</v>
      </c>
      <c r="B33" s="301">
        <v>260</v>
      </c>
      <c r="C33" s="300">
        <f t="shared" si="2"/>
        <v>0.12922465208747516</v>
      </c>
      <c r="D33" s="462"/>
      <c r="J33" s="385"/>
      <c r="K33" s="385"/>
      <c r="L33" s="385"/>
      <c r="M33" s="385"/>
      <c r="N33" s="385"/>
      <c r="O33" s="385"/>
    </row>
    <row r="34" spans="1:15" x14ac:dyDescent="0.2">
      <c r="A34" s="266" t="s">
        <v>0</v>
      </c>
      <c r="B34" s="301">
        <f>SUM(B27:B33)</f>
        <v>2012</v>
      </c>
      <c r="C34" s="300">
        <f t="shared" si="2"/>
        <v>1</v>
      </c>
      <c r="D34" s="462"/>
      <c r="F34" s="302"/>
      <c r="J34" s="385"/>
      <c r="K34" s="385"/>
      <c r="L34" s="385"/>
      <c r="M34" s="385"/>
      <c r="N34" s="385"/>
      <c r="O34" s="385"/>
    </row>
    <row r="35" spans="1:15" x14ac:dyDescent="0.2">
      <c r="B35" s="301"/>
      <c r="J35" s="385"/>
      <c r="K35" s="385"/>
      <c r="L35" s="385"/>
      <c r="M35" s="385"/>
      <c r="N35" s="385"/>
      <c r="O35" s="385"/>
    </row>
    <row r="36" spans="1:15" ht="13.5" customHeight="1" x14ac:dyDescent="0.3">
      <c r="A36" s="304" t="s">
        <v>270</v>
      </c>
      <c r="B36" s="311" t="s">
        <v>318</v>
      </c>
      <c r="C36" s="305" t="s">
        <v>153</v>
      </c>
      <c r="D36" s="462" t="s">
        <v>322</v>
      </c>
      <c r="J36" s="385"/>
      <c r="K36" s="385"/>
      <c r="L36" s="385"/>
      <c r="M36" s="385"/>
      <c r="N36" s="385"/>
      <c r="O36" s="385"/>
    </row>
    <row r="37" spans="1:15" ht="13.5" x14ac:dyDescent="0.3">
      <c r="A37" s="304"/>
      <c r="B37" s="311" t="s">
        <v>319</v>
      </c>
      <c r="C37" s="305"/>
      <c r="D37" s="462"/>
      <c r="J37" s="385"/>
      <c r="K37" s="385"/>
      <c r="L37" s="385"/>
      <c r="M37" s="385"/>
      <c r="N37" s="385"/>
      <c r="O37" s="385"/>
    </row>
    <row r="38" spans="1:15" x14ac:dyDescent="0.2">
      <c r="A38" s="266" t="s">
        <v>236</v>
      </c>
      <c r="B38" s="301">
        <v>284</v>
      </c>
      <c r="C38" s="300">
        <f>B38/B$45</f>
        <v>0.10664663912880211</v>
      </c>
      <c r="D38" s="462"/>
      <c r="J38" s="385"/>
      <c r="K38" s="385"/>
      <c r="L38" s="385"/>
      <c r="M38" s="385"/>
      <c r="N38" s="385"/>
      <c r="O38" s="385"/>
    </row>
    <row r="39" spans="1:15" x14ac:dyDescent="0.2">
      <c r="A39" s="266" t="s">
        <v>237</v>
      </c>
      <c r="B39" s="301">
        <v>1019</v>
      </c>
      <c r="C39" s="300">
        <f t="shared" ref="C39:C45" si="3">B39/B$45</f>
        <v>0.38265114532482164</v>
      </c>
      <c r="D39" s="462"/>
      <c r="J39" s="385"/>
      <c r="K39" s="385"/>
      <c r="L39" s="385"/>
      <c r="M39" s="385"/>
      <c r="N39" s="385"/>
      <c r="O39" s="385"/>
    </row>
    <row r="40" spans="1:15" x14ac:dyDescent="0.2">
      <c r="A40" s="266" t="s">
        <v>238</v>
      </c>
      <c r="B40" s="301">
        <v>75</v>
      </c>
      <c r="C40" s="300">
        <f t="shared" si="3"/>
        <v>2.816372512204281E-2</v>
      </c>
      <c r="D40" s="462"/>
      <c r="J40" s="385"/>
      <c r="K40" s="385"/>
      <c r="L40" s="385"/>
      <c r="M40" s="385"/>
      <c r="N40" s="385"/>
      <c r="O40" s="385"/>
    </row>
    <row r="41" spans="1:15" x14ac:dyDescent="0.2">
      <c r="A41" s="266" t="s">
        <v>239</v>
      </c>
      <c r="B41" s="301">
        <v>302</v>
      </c>
      <c r="C41" s="300">
        <f t="shared" si="3"/>
        <v>0.11340593315809237</v>
      </c>
      <c r="D41" s="462"/>
      <c r="J41" s="385"/>
      <c r="K41" s="385"/>
      <c r="L41" s="385"/>
      <c r="M41" s="385"/>
      <c r="N41" s="385"/>
      <c r="O41" s="385"/>
    </row>
    <row r="42" spans="1:15" x14ac:dyDescent="0.2">
      <c r="A42" s="266" t="s">
        <v>240</v>
      </c>
      <c r="B42" s="301">
        <v>407</v>
      </c>
      <c r="C42" s="300">
        <f t="shared" si="3"/>
        <v>0.15283514832895231</v>
      </c>
      <c r="D42" s="462"/>
      <c r="F42" s="302"/>
      <c r="J42" s="385"/>
      <c r="K42" s="385"/>
      <c r="L42" s="385"/>
      <c r="M42" s="385"/>
      <c r="N42" s="385"/>
      <c r="O42" s="385"/>
    </row>
    <row r="43" spans="1:15" x14ac:dyDescent="0.2">
      <c r="A43" s="266" t="s">
        <v>241</v>
      </c>
      <c r="B43" s="301">
        <v>121</v>
      </c>
      <c r="C43" s="300">
        <f t="shared" si="3"/>
        <v>4.5437476530229066E-2</v>
      </c>
      <c r="D43" s="462"/>
      <c r="J43" s="385"/>
      <c r="K43" s="385"/>
      <c r="L43" s="385"/>
      <c r="M43" s="385"/>
      <c r="N43" s="385"/>
      <c r="O43" s="385"/>
    </row>
    <row r="44" spans="1:15" x14ac:dyDescent="0.2">
      <c r="A44" s="266" t="s">
        <v>242</v>
      </c>
      <c r="B44" s="301">
        <v>455</v>
      </c>
      <c r="C44" s="300">
        <f t="shared" si="3"/>
        <v>0.17085993240705971</v>
      </c>
      <c r="D44" s="462"/>
      <c r="J44" s="385"/>
      <c r="K44" s="385"/>
      <c r="L44" s="385"/>
      <c r="M44" s="385"/>
      <c r="N44" s="385"/>
      <c r="O44" s="385"/>
    </row>
    <row r="45" spans="1:15" x14ac:dyDescent="0.2">
      <c r="A45" s="266" t="s">
        <v>0</v>
      </c>
      <c r="B45" s="301">
        <f>SUM(B38:B44)</f>
        <v>2663</v>
      </c>
      <c r="C45" s="300">
        <f t="shared" si="3"/>
        <v>1</v>
      </c>
      <c r="D45" s="462"/>
      <c r="J45" s="385"/>
      <c r="K45" s="385"/>
      <c r="L45" s="385"/>
      <c r="M45" s="385"/>
      <c r="N45" s="385"/>
      <c r="O45" s="385"/>
    </row>
    <row r="46" spans="1:15" x14ac:dyDescent="0.2">
      <c r="B46" s="301"/>
      <c r="J46" s="385"/>
      <c r="K46" s="385"/>
      <c r="L46" s="385"/>
      <c r="M46" s="385"/>
      <c r="N46" s="385"/>
      <c r="O46" s="385"/>
    </row>
    <row r="47" spans="1:15" ht="13.5" customHeight="1" x14ac:dyDescent="0.3">
      <c r="A47" s="304" t="s">
        <v>271</v>
      </c>
      <c r="B47" s="311" t="s">
        <v>318</v>
      </c>
      <c r="C47" s="305" t="s">
        <v>153</v>
      </c>
      <c r="D47" s="462" t="s">
        <v>323</v>
      </c>
      <c r="J47" s="385"/>
      <c r="K47" s="385"/>
      <c r="L47" s="385"/>
      <c r="M47" s="385"/>
      <c r="N47" s="385"/>
      <c r="O47" s="385"/>
    </row>
    <row r="48" spans="1:15" ht="13.5" x14ac:dyDescent="0.3">
      <c r="A48" s="304"/>
      <c r="B48" s="311" t="s">
        <v>319</v>
      </c>
      <c r="C48" s="305"/>
      <c r="D48" s="462"/>
      <c r="J48" s="385"/>
      <c r="K48" s="385"/>
      <c r="L48" s="385"/>
      <c r="M48" s="385"/>
      <c r="N48" s="385"/>
      <c r="O48" s="385"/>
    </row>
    <row r="49" spans="1:15" x14ac:dyDescent="0.2">
      <c r="A49" s="266" t="s">
        <v>236</v>
      </c>
      <c r="B49" s="301">
        <v>129</v>
      </c>
      <c r="C49" s="300">
        <f>B49/B$56</f>
        <v>4.5136459062281316E-2</v>
      </c>
      <c r="D49" s="462"/>
      <c r="J49" s="385"/>
      <c r="K49" s="385"/>
      <c r="L49" s="385"/>
      <c r="M49" s="385"/>
      <c r="N49" s="385"/>
      <c r="O49" s="385"/>
    </row>
    <row r="50" spans="1:15" x14ac:dyDescent="0.2">
      <c r="A50" s="266" t="s">
        <v>237</v>
      </c>
      <c r="B50" s="301">
        <v>1160</v>
      </c>
      <c r="C50" s="300">
        <f t="shared" ref="C50:C56" si="4">B50/B$56</f>
        <v>0.40587823652904131</v>
      </c>
      <c r="D50" s="462"/>
      <c r="J50" s="385"/>
      <c r="K50" s="385"/>
      <c r="L50" s="385"/>
      <c r="M50" s="385"/>
      <c r="N50" s="385"/>
      <c r="O50" s="385"/>
    </row>
    <row r="51" spans="1:15" x14ac:dyDescent="0.2">
      <c r="A51" s="266" t="s">
        <v>238</v>
      </c>
      <c r="B51" s="301">
        <v>253</v>
      </c>
      <c r="C51" s="300">
        <f t="shared" si="4"/>
        <v>8.8523442967109872E-2</v>
      </c>
      <c r="D51" s="462"/>
      <c r="J51" s="385"/>
      <c r="K51" s="385"/>
      <c r="L51" s="385"/>
      <c r="M51" s="385"/>
      <c r="N51" s="385"/>
      <c r="O51" s="385"/>
    </row>
    <row r="52" spans="1:15" x14ac:dyDescent="0.2">
      <c r="A52" s="266" t="s">
        <v>239</v>
      </c>
      <c r="B52" s="301">
        <v>140</v>
      </c>
      <c r="C52" s="300">
        <f t="shared" si="4"/>
        <v>4.8985304408677398E-2</v>
      </c>
      <c r="D52" s="462"/>
      <c r="J52" s="385"/>
      <c r="K52" s="385"/>
      <c r="L52" s="385"/>
      <c r="M52" s="385"/>
      <c r="N52" s="385"/>
      <c r="O52" s="385"/>
    </row>
    <row r="53" spans="1:15" x14ac:dyDescent="0.2">
      <c r="A53" s="266" t="s">
        <v>240</v>
      </c>
      <c r="B53" s="301">
        <v>253</v>
      </c>
      <c r="C53" s="300">
        <f t="shared" si="4"/>
        <v>8.8523442967109872E-2</v>
      </c>
      <c r="D53" s="462"/>
      <c r="J53" s="385"/>
      <c r="K53" s="385"/>
      <c r="L53" s="385"/>
      <c r="M53" s="385"/>
      <c r="N53" s="385"/>
      <c r="O53" s="385"/>
    </row>
    <row r="54" spans="1:15" x14ac:dyDescent="0.2">
      <c r="A54" s="266" t="s">
        <v>241</v>
      </c>
      <c r="B54" s="301">
        <v>490</v>
      </c>
      <c r="C54" s="300">
        <f t="shared" si="4"/>
        <v>0.17144856543037088</v>
      </c>
      <c r="D54" s="462"/>
      <c r="J54" s="385"/>
      <c r="K54" s="385"/>
      <c r="L54" s="385"/>
      <c r="M54" s="385"/>
      <c r="N54" s="385"/>
      <c r="O54" s="385"/>
    </row>
    <row r="55" spans="1:15" x14ac:dyDescent="0.2">
      <c r="A55" s="266" t="s">
        <v>242</v>
      </c>
      <c r="B55" s="301">
        <v>433</v>
      </c>
      <c r="C55" s="300">
        <f t="shared" si="4"/>
        <v>0.15150454863540938</v>
      </c>
      <c r="D55" s="462"/>
      <c r="J55" s="385"/>
      <c r="K55" s="385"/>
      <c r="L55" s="385"/>
      <c r="M55" s="385"/>
      <c r="N55" s="385"/>
      <c r="O55" s="385"/>
    </row>
    <row r="56" spans="1:15" x14ac:dyDescent="0.2">
      <c r="A56" s="266" t="s">
        <v>0</v>
      </c>
      <c r="B56" s="301">
        <f>SUM(B49:B55)</f>
        <v>2858</v>
      </c>
      <c r="C56" s="300">
        <f t="shared" si="4"/>
        <v>1</v>
      </c>
      <c r="D56" s="462"/>
      <c r="J56" s="385"/>
      <c r="K56" s="385"/>
      <c r="L56" s="385"/>
      <c r="M56" s="385"/>
      <c r="N56" s="385"/>
      <c r="O56" s="385"/>
    </row>
    <row r="57" spans="1:15" x14ac:dyDescent="0.2">
      <c r="B57" s="301"/>
      <c r="J57" s="385"/>
      <c r="K57" s="385"/>
      <c r="L57" s="385"/>
      <c r="M57" s="385"/>
      <c r="N57" s="385"/>
      <c r="O57" s="385"/>
    </row>
    <row r="58" spans="1:15" ht="13.5" x14ac:dyDescent="0.3">
      <c r="A58" s="304" t="s">
        <v>272</v>
      </c>
      <c r="B58" s="311" t="s">
        <v>318</v>
      </c>
      <c r="C58" s="305" t="s">
        <v>153</v>
      </c>
      <c r="D58" s="462" t="s">
        <v>324</v>
      </c>
      <c r="J58" s="385"/>
      <c r="K58" s="385"/>
      <c r="L58" s="385"/>
      <c r="M58" s="385"/>
      <c r="N58" s="385"/>
      <c r="O58" s="385"/>
    </row>
    <row r="59" spans="1:15" ht="13.5" x14ac:dyDescent="0.3">
      <c r="A59" s="304"/>
      <c r="B59" s="311" t="s">
        <v>319</v>
      </c>
      <c r="C59" s="305"/>
      <c r="D59" s="462"/>
      <c r="J59" s="385"/>
      <c r="K59" s="385"/>
      <c r="L59" s="385"/>
      <c r="M59" s="385"/>
      <c r="N59" s="385"/>
      <c r="O59" s="385"/>
    </row>
    <row r="60" spans="1:15" x14ac:dyDescent="0.2">
      <c r="A60" s="266" t="s">
        <v>236</v>
      </c>
      <c r="B60" s="301">
        <v>31</v>
      </c>
      <c r="C60" s="300">
        <f>B60/B$67</f>
        <v>2.6909722222222224E-2</v>
      </c>
      <c r="D60" s="462"/>
      <c r="J60" s="385"/>
      <c r="K60" s="385"/>
      <c r="L60" s="385"/>
      <c r="M60" s="385"/>
      <c r="N60" s="385"/>
      <c r="O60" s="385"/>
    </row>
    <row r="61" spans="1:15" x14ac:dyDescent="0.2">
      <c r="A61" s="266" t="s">
        <v>237</v>
      </c>
      <c r="B61" s="301">
        <v>472</v>
      </c>
      <c r="C61" s="300">
        <f t="shared" ref="C61:C67" si="5">B61/B$67</f>
        <v>0.40972222222222221</v>
      </c>
      <c r="D61" s="462"/>
      <c r="J61" s="385"/>
      <c r="K61" s="385"/>
      <c r="L61" s="385"/>
      <c r="M61" s="385"/>
      <c r="N61" s="385"/>
      <c r="O61" s="385"/>
    </row>
    <row r="62" spans="1:15" x14ac:dyDescent="0.2">
      <c r="A62" s="266" t="s">
        <v>238</v>
      </c>
      <c r="B62" s="301">
        <v>165</v>
      </c>
      <c r="C62" s="300">
        <f t="shared" si="5"/>
        <v>0.14322916666666666</v>
      </c>
      <c r="D62" s="462"/>
      <c r="J62" s="385"/>
      <c r="K62" s="385"/>
      <c r="L62" s="385"/>
      <c r="M62" s="385"/>
      <c r="N62" s="385"/>
      <c r="O62" s="385"/>
    </row>
    <row r="63" spans="1:15" x14ac:dyDescent="0.2">
      <c r="A63" s="266" t="s">
        <v>239</v>
      </c>
      <c r="B63" s="301">
        <v>0</v>
      </c>
      <c r="C63" s="300">
        <f t="shared" si="5"/>
        <v>0</v>
      </c>
      <c r="D63" s="462"/>
      <c r="J63" s="385"/>
      <c r="K63" s="385"/>
      <c r="L63" s="385"/>
      <c r="M63" s="385"/>
      <c r="N63" s="385"/>
      <c r="O63" s="385"/>
    </row>
    <row r="64" spans="1:15" x14ac:dyDescent="0.2">
      <c r="A64" s="266" t="s">
        <v>240</v>
      </c>
      <c r="B64" s="301">
        <v>132</v>
      </c>
      <c r="C64" s="300">
        <f t="shared" si="5"/>
        <v>0.11458333333333333</v>
      </c>
      <c r="D64" s="462"/>
      <c r="J64" s="385"/>
      <c r="K64" s="385"/>
      <c r="L64" s="385"/>
      <c r="M64" s="385"/>
      <c r="N64" s="385"/>
      <c r="O64" s="385"/>
    </row>
    <row r="65" spans="1:15" x14ac:dyDescent="0.2">
      <c r="A65" s="266" t="s">
        <v>241</v>
      </c>
      <c r="B65" s="301">
        <v>209</v>
      </c>
      <c r="C65" s="300">
        <f t="shared" si="5"/>
        <v>0.1814236111111111</v>
      </c>
      <c r="D65" s="462"/>
      <c r="J65" s="385"/>
      <c r="K65" s="385"/>
      <c r="L65" s="385"/>
      <c r="M65" s="385"/>
      <c r="N65" s="385"/>
      <c r="O65" s="385"/>
    </row>
    <row r="66" spans="1:15" x14ac:dyDescent="0.2">
      <c r="A66" s="266" t="s">
        <v>242</v>
      </c>
      <c r="B66" s="301">
        <v>143</v>
      </c>
      <c r="C66" s="300">
        <f t="shared" si="5"/>
        <v>0.12413194444444445</v>
      </c>
      <c r="D66" s="462"/>
      <c r="J66" s="385"/>
      <c r="K66" s="385"/>
      <c r="L66" s="385"/>
      <c r="M66" s="385"/>
      <c r="N66" s="385"/>
      <c r="O66" s="385"/>
    </row>
    <row r="67" spans="1:15" x14ac:dyDescent="0.2">
      <c r="A67" s="266" t="s">
        <v>0</v>
      </c>
      <c r="B67" s="301">
        <f>SUM(B60:B66)</f>
        <v>1152</v>
      </c>
      <c r="C67" s="300">
        <f t="shared" si="5"/>
        <v>1</v>
      </c>
      <c r="D67" s="462"/>
      <c r="J67" s="385"/>
      <c r="K67" s="385"/>
      <c r="L67" s="385"/>
      <c r="M67" s="385"/>
      <c r="N67" s="385"/>
      <c r="O67" s="385"/>
    </row>
    <row r="68" spans="1:15" x14ac:dyDescent="0.2">
      <c r="B68" s="301"/>
      <c r="J68" s="385"/>
      <c r="K68" s="385"/>
      <c r="L68" s="385"/>
      <c r="M68" s="385"/>
      <c r="N68" s="385"/>
      <c r="O68" s="385"/>
    </row>
    <row r="69" spans="1:15" ht="13.5" x14ac:dyDescent="0.3">
      <c r="A69" s="304" t="s">
        <v>273</v>
      </c>
      <c r="B69" s="311" t="s">
        <v>318</v>
      </c>
      <c r="C69" s="305" t="s">
        <v>153</v>
      </c>
      <c r="D69" s="462" t="s">
        <v>325</v>
      </c>
      <c r="J69" s="385"/>
      <c r="K69" s="385"/>
      <c r="L69" s="385"/>
      <c r="M69" s="385"/>
      <c r="N69" s="385"/>
      <c r="O69" s="385"/>
    </row>
    <row r="70" spans="1:15" ht="13.5" x14ac:dyDescent="0.3">
      <c r="A70" s="304"/>
      <c r="B70" s="311" t="s">
        <v>319</v>
      </c>
      <c r="C70" s="305"/>
      <c r="D70" s="462"/>
      <c r="J70" s="385"/>
      <c r="K70" s="385"/>
      <c r="L70" s="385"/>
      <c r="M70" s="385"/>
      <c r="N70" s="385"/>
      <c r="O70" s="385"/>
    </row>
    <row r="71" spans="1:15" x14ac:dyDescent="0.2">
      <c r="A71" s="266" t="s">
        <v>236</v>
      </c>
      <c r="B71" s="301">
        <v>229</v>
      </c>
      <c r="C71" s="300">
        <f>B71/B$78</f>
        <v>5.6417836905641783E-2</v>
      </c>
      <c r="D71" s="462"/>
      <c r="J71" s="385"/>
      <c r="K71" s="385"/>
      <c r="L71" s="385"/>
      <c r="M71" s="385"/>
      <c r="N71" s="385"/>
      <c r="O71" s="385"/>
    </row>
    <row r="72" spans="1:15" x14ac:dyDescent="0.2">
      <c r="A72" s="266" t="s">
        <v>237</v>
      </c>
      <c r="B72" s="301">
        <v>1878</v>
      </c>
      <c r="C72" s="300">
        <f t="shared" ref="C72:C78" si="6">B72/B$78</f>
        <v>0.46267553584626753</v>
      </c>
      <c r="D72" s="462"/>
      <c r="J72" s="385"/>
      <c r="K72" s="385"/>
      <c r="L72" s="385"/>
      <c r="M72" s="385"/>
      <c r="N72" s="385"/>
      <c r="O72" s="385"/>
    </row>
    <row r="73" spans="1:15" x14ac:dyDescent="0.2">
      <c r="A73" s="266" t="s">
        <v>238</v>
      </c>
      <c r="B73" s="301">
        <v>357</v>
      </c>
      <c r="C73" s="300">
        <f t="shared" si="6"/>
        <v>8.7952697708795269E-2</v>
      </c>
      <c r="D73" s="462"/>
      <c r="J73" s="385"/>
      <c r="K73" s="385"/>
      <c r="L73" s="385"/>
      <c r="M73" s="385"/>
      <c r="N73" s="385"/>
      <c r="O73" s="385"/>
    </row>
    <row r="74" spans="1:15" x14ac:dyDescent="0.2">
      <c r="A74" s="266" t="s">
        <v>239</v>
      </c>
      <c r="B74" s="301">
        <v>242</v>
      </c>
      <c r="C74" s="300">
        <f t="shared" si="6"/>
        <v>5.9620596205962058E-2</v>
      </c>
      <c r="D74" s="462"/>
      <c r="J74" s="385"/>
      <c r="K74" s="385"/>
      <c r="L74" s="385"/>
      <c r="M74" s="385"/>
      <c r="N74" s="385"/>
      <c r="O74" s="385"/>
    </row>
    <row r="75" spans="1:15" x14ac:dyDescent="0.2">
      <c r="A75" s="266" t="s">
        <v>240</v>
      </c>
      <c r="B75" s="301">
        <v>545</v>
      </c>
      <c r="C75" s="300">
        <f t="shared" si="6"/>
        <v>0.13426952451342694</v>
      </c>
      <c r="D75" s="462"/>
      <c r="J75" s="385"/>
      <c r="K75" s="385"/>
      <c r="L75" s="385"/>
      <c r="M75" s="385"/>
      <c r="N75" s="385"/>
      <c r="O75" s="385"/>
    </row>
    <row r="76" spans="1:15" x14ac:dyDescent="0.2">
      <c r="A76" s="266" t="s">
        <v>241</v>
      </c>
      <c r="B76" s="301">
        <v>306</v>
      </c>
      <c r="C76" s="300">
        <f t="shared" si="6"/>
        <v>7.5388026607538808E-2</v>
      </c>
      <c r="D76" s="462"/>
      <c r="J76" s="385"/>
      <c r="K76" s="385"/>
      <c r="L76" s="385"/>
      <c r="M76" s="385"/>
      <c r="N76" s="385"/>
      <c r="O76" s="385"/>
    </row>
    <row r="77" spans="1:15" x14ac:dyDescent="0.2">
      <c r="A77" s="266" t="s">
        <v>242</v>
      </c>
      <c r="B77" s="301">
        <v>502</v>
      </c>
      <c r="C77" s="300">
        <f t="shared" si="6"/>
        <v>0.12367578221236758</v>
      </c>
      <c r="D77" s="462"/>
      <c r="J77" s="385"/>
      <c r="K77" s="385"/>
      <c r="L77" s="385"/>
      <c r="M77" s="385"/>
      <c r="N77" s="385"/>
      <c r="O77" s="385"/>
    </row>
    <row r="78" spans="1:15" x14ac:dyDescent="0.2">
      <c r="A78" s="266" t="s">
        <v>0</v>
      </c>
      <c r="B78" s="301">
        <f>SUM(B71:B77)</f>
        <v>4059</v>
      </c>
      <c r="C78" s="300">
        <f t="shared" si="6"/>
        <v>1</v>
      </c>
      <c r="D78" s="462"/>
      <c r="J78" s="385"/>
      <c r="K78" s="385"/>
      <c r="L78" s="385"/>
      <c r="M78" s="385"/>
      <c r="N78" s="385"/>
      <c r="O78" s="385"/>
    </row>
    <row r="79" spans="1:15" x14ac:dyDescent="0.2">
      <c r="B79" s="301"/>
      <c r="J79" s="385"/>
      <c r="K79" s="385"/>
      <c r="L79" s="385"/>
      <c r="M79" s="385"/>
      <c r="N79" s="385"/>
      <c r="O79" s="385"/>
    </row>
    <row r="80" spans="1:15" ht="13.5" customHeight="1" x14ac:dyDescent="0.3">
      <c r="A80" s="304" t="s">
        <v>274</v>
      </c>
      <c r="B80" s="311" t="s">
        <v>318</v>
      </c>
      <c r="C80" s="305" t="s">
        <v>153</v>
      </c>
      <c r="D80" s="462" t="s">
        <v>326</v>
      </c>
      <c r="J80" s="385"/>
      <c r="K80" s="385"/>
      <c r="L80" s="386"/>
      <c r="M80" s="385"/>
      <c r="N80" s="385"/>
      <c r="O80" s="385"/>
    </row>
    <row r="81" spans="1:15" ht="13.5" x14ac:dyDescent="0.3">
      <c r="A81" s="304"/>
      <c r="B81" s="311" t="s">
        <v>319</v>
      </c>
      <c r="C81" s="305"/>
      <c r="D81" s="462"/>
      <c r="J81" s="385"/>
      <c r="K81" s="385"/>
      <c r="L81" s="385"/>
      <c r="M81" s="385"/>
      <c r="N81" s="385"/>
      <c r="O81" s="385"/>
    </row>
    <row r="82" spans="1:15" x14ac:dyDescent="0.2">
      <c r="A82" s="266" t="s">
        <v>236</v>
      </c>
      <c r="B82" s="301">
        <v>144</v>
      </c>
      <c r="C82" s="300">
        <f>B82/B$89</f>
        <v>8.0357142857142863E-2</v>
      </c>
      <c r="D82" s="462"/>
      <c r="J82" s="385"/>
      <c r="K82" s="385"/>
      <c r="L82" s="385"/>
      <c r="M82" s="385"/>
      <c r="N82" s="385"/>
      <c r="O82" s="385"/>
    </row>
    <row r="83" spans="1:15" x14ac:dyDescent="0.2">
      <c r="A83" s="266" t="s">
        <v>237</v>
      </c>
      <c r="B83" s="301">
        <v>644</v>
      </c>
      <c r="C83" s="300">
        <f t="shared" ref="C83:C89" si="7">B83/B$89</f>
        <v>0.359375</v>
      </c>
      <c r="D83" s="462"/>
      <c r="J83" s="385"/>
      <c r="K83" s="385"/>
      <c r="L83" s="385"/>
      <c r="M83" s="385"/>
      <c r="N83" s="385"/>
      <c r="O83" s="385"/>
    </row>
    <row r="84" spans="1:15" x14ac:dyDescent="0.2">
      <c r="A84" s="266" t="s">
        <v>238</v>
      </c>
      <c r="B84" s="301">
        <v>93</v>
      </c>
      <c r="C84" s="300">
        <f t="shared" si="7"/>
        <v>5.1897321428571432E-2</v>
      </c>
      <c r="D84" s="462"/>
      <c r="J84" s="385"/>
      <c r="K84" s="385"/>
      <c r="L84" s="385"/>
      <c r="M84" s="385"/>
      <c r="N84" s="385"/>
      <c r="O84" s="385"/>
    </row>
    <row r="85" spans="1:15" x14ac:dyDescent="0.2">
      <c r="A85" s="266" t="s">
        <v>239</v>
      </c>
      <c r="B85" s="301">
        <v>172</v>
      </c>
      <c r="C85" s="300">
        <f t="shared" si="7"/>
        <v>9.5982142857142863E-2</v>
      </c>
      <c r="D85" s="462"/>
      <c r="J85" s="385"/>
      <c r="K85" s="385"/>
      <c r="L85" s="385"/>
      <c r="M85" s="385"/>
      <c r="N85" s="385"/>
      <c r="O85" s="385"/>
    </row>
    <row r="86" spans="1:15" x14ac:dyDescent="0.2">
      <c r="A86" s="266" t="s">
        <v>240</v>
      </c>
      <c r="B86" s="301">
        <v>171</v>
      </c>
      <c r="C86" s="300">
        <f t="shared" si="7"/>
        <v>9.5424107142857137E-2</v>
      </c>
      <c r="D86" s="462"/>
      <c r="J86" s="385"/>
      <c r="K86" s="385"/>
      <c r="L86" s="385"/>
      <c r="M86" s="385"/>
      <c r="N86" s="385"/>
      <c r="O86" s="385"/>
    </row>
    <row r="87" spans="1:15" x14ac:dyDescent="0.2">
      <c r="A87" s="266" t="s">
        <v>241</v>
      </c>
      <c r="B87" s="301">
        <v>241</v>
      </c>
      <c r="C87" s="300">
        <f t="shared" si="7"/>
        <v>0.13448660714285715</v>
      </c>
      <c r="D87" s="462"/>
      <c r="J87" s="385"/>
      <c r="K87" s="385"/>
      <c r="L87" s="385"/>
      <c r="M87" s="385"/>
      <c r="N87" s="385"/>
      <c r="O87" s="385"/>
    </row>
    <row r="88" spans="1:15" x14ac:dyDescent="0.2">
      <c r="A88" s="266" t="s">
        <v>242</v>
      </c>
      <c r="B88" s="301">
        <v>327</v>
      </c>
      <c r="C88" s="300">
        <f t="shared" si="7"/>
        <v>0.18247767857142858</v>
      </c>
      <c r="D88" s="462"/>
      <c r="J88" s="385"/>
      <c r="K88" s="385"/>
      <c r="L88" s="385"/>
      <c r="M88" s="385"/>
      <c r="N88" s="385"/>
      <c r="O88" s="385"/>
    </row>
    <row r="89" spans="1:15" x14ac:dyDescent="0.2">
      <c r="A89" s="266" t="s">
        <v>0</v>
      </c>
      <c r="B89" s="301">
        <f>SUM(B82:B88)</f>
        <v>1792</v>
      </c>
      <c r="C89" s="300">
        <f t="shared" si="7"/>
        <v>1</v>
      </c>
      <c r="D89" s="462"/>
      <c r="J89" s="385"/>
      <c r="K89" s="385"/>
      <c r="L89" s="385"/>
      <c r="M89" s="385"/>
      <c r="N89" s="385"/>
      <c r="O89" s="385"/>
    </row>
    <row r="90" spans="1:15" x14ac:dyDescent="0.2">
      <c r="B90" s="301"/>
      <c r="J90" s="385"/>
      <c r="K90" s="385"/>
      <c r="L90" s="385"/>
      <c r="M90" s="385"/>
      <c r="N90" s="385"/>
      <c r="O90" s="385"/>
    </row>
    <row r="91" spans="1:15" ht="13.5" customHeight="1" x14ac:dyDescent="0.3">
      <c r="A91" s="304" t="s">
        <v>275</v>
      </c>
      <c r="B91" s="311" t="s">
        <v>318</v>
      </c>
      <c r="C91" s="305" t="s">
        <v>153</v>
      </c>
      <c r="D91" s="462" t="s">
        <v>327</v>
      </c>
      <c r="J91" s="385"/>
      <c r="K91" s="385"/>
      <c r="L91" s="385"/>
      <c r="M91" s="385"/>
      <c r="N91" s="385"/>
      <c r="O91" s="385"/>
    </row>
    <row r="92" spans="1:15" ht="13.5" x14ac:dyDescent="0.3">
      <c r="A92" s="304"/>
      <c r="B92" s="311" t="s">
        <v>319</v>
      </c>
      <c r="C92" s="305"/>
      <c r="D92" s="462"/>
      <c r="J92" s="385"/>
      <c r="K92" s="385"/>
      <c r="L92" s="385"/>
      <c r="M92" s="385"/>
      <c r="N92" s="385"/>
      <c r="O92" s="385"/>
    </row>
    <row r="93" spans="1:15" x14ac:dyDescent="0.2">
      <c r="A93" s="266" t="s">
        <v>236</v>
      </c>
      <c r="B93" s="301">
        <v>71</v>
      </c>
      <c r="C93" s="300">
        <f>B93/B$100</f>
        <v>8.6374695863746964E-2</v>
      </c>
      <c r="D93" s="462"/>
      <c r="J93" s="385"/>
      <c r="K93" s="385"/>
      <c r="L93" s="385"/>
      <c r="M93" s="385"/>
      <c r="N93" s="385"/>
      <c r="O93" s="385"/>
    </row>
    <row r="94" spans="1:15" x14ac:dyDescent="0.2">
      <c r="A94" s="266" t="s">
        <v>237</v>
      </c>
      <c r="B94" s="301">
        <v>129</v>
      </c>
      <c r="C94" s="300">
        <f t="shared" ref="C94:C100" si="8">B94/B$100</f>
        <v>0.15693430656934307</v>
      </c>
      <c r="D94" s="462"/>
      <c r="J94" s="385"/>
      <c r="K94" s="385"/>
      <c r="L94" s="385"/>
      <c r="M94" s="385"/>
      <c r="N94" s="385"/>
      <c r="O94" s="385"/>
    </row>
    <row r="95" spans="1:15" x14ac:dyDescent="0.2">
      <c r="A95" s="266" t="s">
        <v>238</v>
      </c>
      <c r="B95" s="301">
        <v>43</v>
      </c>
      <c r="C95" s="300">
        <f t="shared" si="8"/>
        <v>5.2311435523114354E-2</v>
      </c>
      <c r="D95" s="462"/>
      <c r="J95" s="385"/>
      <c r="K95" s="385"/>
      <c r="L95" s="385"/>
      <c r="M95" s="385"/>
      <c r="N95" s="385"/>
      <c r="O95" s="385"/>
    </row>
    <row r="96" spans="1:15" x14ac:dyDescent="0.2">
      <c r="A96" s="266" t="s">
        <v>239</v>
      </c>
      <c r="B96" s="301">
        <v>28</v>
      </c>
      <c r="C96" s="300">
        <f t="shared" si="8"/>
        <v>3.4063260340632603E-2</v>
      </c>
      <c r="D96" s="462"/>
      <c r="J96" s="385"/>
      <c r="K96" s="385"/>
      <c r="L96" s="385"/>
      <c r="M96" s="385"/>
      <c r="N96" s="385"/>
      <c r="O96" s="385"/>
    </row>
    <row r="97" spans="1:15" x14ac:dyDescent="0.2">
      <c r="A97" s="266" t="s">
        <v>240</v>
      </c>
      <c r="B97" s="301">
        <v>76</v>
      </c>
      <c r="C97" s="300">
        <f t="shared" si="8"/>
        <v>9.2457420924574207E-2</v>
      </c>
      <c r="D97" s="462"/>
      <c r="J97" s="385"/>
      <c r="K97" s="385"/>
      <c r="L97" s="385"/>
      <c r="M97" s="385"/>
      <c r="N97" s="385"/>
      <c r="O97" s="385"/>
    </row>
    <row r="98" spans="1:15" x14ac:dyDescent="0.2">
      <c r="A98" s="266" t="s">
        <v>241</v>
      </c>
      <c r="B98" s="301">
        <v>273</v>
      </c>
      <c r="C98" s="300">
        <f t="shared" si="8"/>
        <v>0.33211678832116787</v>
      </c>
      <c r="D98" s="462"/>
      <c r="J98" s="385"/>
      <c r="K98" s="385"/>
      <c r="L98" s="385"/>
      <c r="M98" s="385"/>
      <c r="N98" s="385"/>
      <c r="O98" s="385"/>
    </row>
    <row r="99" spans="1:15" x14ac:dyDescent="0.2">
      <c r="A99" s="266" t="s">
        <v>242</v>
      </c>
      <c r="B99" s="301">
        <v>202</v>
      </c>
      <c r="C99" s="300">
        <f t="shared" si="8"/>
        <v>0.24574209245742093</v>
      </c>
      <c r="D99" s="462"/>
      <c r="J99" s="385"/>
      <c r="K99" s="385"/>
      <c r="L99" s="385"/>
      <c r="M99" s="385"/>
      <c r="N99" s="385"/>
      <c r="O99" s="385"/>
    </row>
    <row r="100" spans="1:15" x14ac:dyDescent="0.2">
      <c r="A100" s="266" t="s">
        <v>0</v>
      </c>
      <c r="B100" s="301">
        <f>SUM(B93:B99)</f>
        <v>822</v>
      </c>
      <c r="C100" s="300">
        <f t="shared" si="8"/>
        <v>1</v>
      </c>
      <c r="D100" s="462"/>
      <c r="J100" s="385"/>
      <c r="K100" s="385"/>
      <c r="L100" s="385"/>
      <c r="M100" s="385"/>
      <c r="N100" s="385"/>
      <c r="O100" s="385"/>
    </row>
    <row r="101" spans="1:15" x14ac:dyDescent="0.2">
      <c r="A101" s="306"/>
      <c r="B101" s="308"/>
      <c r="C101" s="309"/>
      <c r="J101" s="385"/>
      <c r="K101" s="385"/>
      <c r="L101" s="385"/>
      <c r="M101" s="385"/>
      <c r="N101" s="385"/>
      <c r="O101" s="385"/>
    </row>
    <row r="102" spans="1:15" x14ac:dyDescent="0.2">
      <c r="J102" s="385"/>
      <c r="K102" s="385"/>
      <c r="L102" s="385"/>
      <c r="M102" s="385"/>
      <c r="N102" s="385"/>
      <c r="O102" s="385"/>
    </row>
    <row r="103" spans="1:15" x14ac:dyDescent="0.2">
      <c r="A103" s="321" t="s">
        <v>276</v>
      </c>
      <c r="B103" s="317"/>
      <c r="C103" s="318"/>
      <c r="J103" s="385"/>
      <c r="K103" s="385"/>
      <c r="L103" s="385"/>
      <c r="M103" s="385"/>
      <c r="N103" s="385"/>
      <c r="O103" s="385"/>
    </row>
    <row r="104" spans="1:15" x14ac:dyDescent="0.2">
      <c r="A104" s="266" t="s">
        <v>245</v>
      </c>
      <c r="J104" s="385"/>
      <c r="K104" s="385"/>
      <c r="L104" s="385"/>
      <c r="M104" s="385"/>
      <c r="N104" s="385"/>
      <c r="O104" s="385"/>
    </row>
    <row r="105" spans="1:15" x14ac:dyDescent="0.2">
      <c r="A105" s="266" t="s">
        <v>246</v>
      </c>
      <c r="J105" s="385"/>
      <c r="K105" s="385"/>
      <c r="L105" s="385"/>
      <c r="M105" s="385"/>
      <c r="N105" s="385"/>
      <c r="O105" s="385"/>
    </row>
    <row r="106" spans="1:15" x14ac:dyDescent="0.2">
      <c r="A106" s="266" t="s">
        <v>247</v>
      </c>
      <c r="J106" s="385"/>
      <c r="K106" s="385"/>
      <c r="L106" s="385"/>
      <c r="M106" s="385"/>
      <c r="N106" s="385"/>
      <c r="O106" s="385"/>
    </row>
    <row r="107" spans="1:15" x14ac:dyDescent="0.2">
      <c r="A107" s="266" t="s">
        <v>248</v>
      </c>
      <c r="J107" s="385"/>
      <c r="K107" s="385"/>
      <c r="L107" s="385"/>
      <c r="M107" s="385"/>
      <c r="N107" s="385"/>
      <c r="O107" s="385"/>
    </row>
    <row r="108" spans="1:15" x14ac:dyDescent="0.2">
      <c r="A108" s="266" t="s">
        <v>249</v>
      </c>
      <c r="J108" s="385"/>
      <c r="K108" s="385"/>
      <c r="L108" s="385"/>
      <c r="M108" s="385"/>
      <c r="N108" s="385"/>
      <c r="O108" s="385"/>
    </row>
    <row r="109" spans="1:15" x14ac:dyDescent="0.2">
      <c r="A109" s="266" t="s">
        <v>250</v>
      </c>
      <c r="J109" s="385"/>
      <c r="K109" s="385"/>
      <c r="L109" s="385"/>
      <c r="M109" s="385"/>
      <c r="N109" s="385"/>
      <c r="O109" s="385"/>
    </row>
    <row r="110" spans="1:15" x14ac:dyDescent="0.2">
      <c r="A110" s="266" t="s">
        <v>251</v>
      </c>
      <c r="J110" s="385"/>
      <c r="K110" s="385"/>
      <c r="L110" s="385"/>
      <c r="M110" s="385"/>
      <c r="N110" s="385"/>
      <c r="O110" s="385"/>
    </row>
    <row r="111" spans="1:15" x14ac:dyDescent="0.2">
      <c r="J111" s="385"/>
      <c r="K111" s="385"/>
      <c r="L111" s="385"/>
      <c r="M111" s="385"/>
      <c r="N111" s="385"/>
      <c r="O111" s="385"/>
    </row>
    <row r="112" spans="1:15" x14ac:dyDescent="0.2">
      <c r="A112" s="319" t="s">
        <v>265</v>
      </c>
      <c r="B112" s="320" t="s">
        <v>252</v>
      </c>
      <c r="J112" s="385"/>
      <c r="K112" s="385"/>
      <c r="L112" s="385"/>
      <c r="M112" s="385"/>
      <c r="N112" s="385"/>
      <c r="O112" s="385"/>
    </row>
    <row r="113" spans="1:15" x14ac:dyDescent="0.2">
      <c r="B113" s="310"/>
      <c r="J113" s="385"/>
      <c r="K113" s="385"/>
      <c r="L113" s="385"/>
      <c r="M113" s="385"/>
      <c r="N113" s="385"/>
      <c r="O113" s="385"/>
    </row>
    <row r="114" spans="1:15" x14ac:dyDescent="0.2">
      <c r="A114" s="266" t="s">
        <v>254</v>
      </c>
      <c r="B114" s="310">
        <v>2</v>
      </c>
      <c r="J114" s="385"/>
      <c r="K114" s="385"/>
      <c r="L114" s="385"/>
      <c r="M114" s="385"/>
      <c r="N114" s="385"/>
      <c r="O114" s="385"/>
    </row>
    <row r="115" spans="1:15" x14ac:dyDescent="0.2">
      <c r="A115" s="266" t="s">
        <v>256</v>
      </c>
      <c r="B115" s="310">
        <v>2</v>
      </c>
      <c r="J115" s="385"/>
      <c r="K115" s="385"/>
      <c r="L115" s="385"/>
      <c r="M115" s="385"/>
      <c r="N115" s="385"/>
      <c r="O115" s="385"/>
    </row>
    <row r="116" spans="1:15" x14ac:dyDescent="0.2">
      <c r="A116" s="266" t="s">
        <v>259</v>
      </c>
      <c r="B116" s="310">
        <v>2</v>
      </c>
      <c r="J116" s="385"/>
      <c r="K116" s="385"/>
      <c r="L116" s="385"/>
      <c r="M116" s="385"/>
      <c r="N116" s="385"/>
      <c r="O116" s="385"/>
    </row>
    <row r="117" spans="1:15" x14ac:dyDescent="0.2">
      <c r="A117" s="266" t="s">
        <v>262</v>
      </c>
      <c r="B117" s="310">
        <v>2</v>
      </c>
      <c r="J117" s="385"/>
      <c r="K117" s="385"/>
      <c r="L117" s="385"/>
      <c r="M117" s="385"/>
      <c r="N117" s="385"/>
      <c r="O117" s="385"/>
    </row>
    <row r="118" spans="1:15" x14ac:dyDescent="0.2">
      <c r="A118" s="266" t="s">
        <v>253</v>
      </c>
      <c r="B118" s="310">
        <v>3</v>
      </c>
      <c r="J118" s="385"/>
      <c r="K118" s="385"/>
      <c r="L118" s="385"/>
      <c r="M118" s="385"/>
      <c r="N118" s="385"/>
      <c r="O118" s="385"/>
    </row>
    <row r="119" spans="1:15" x14ac:dyDescent="0.2">
      <c r="A119" s="266" t="s">
        <v>257</v>
      </c>
      <c r="B119" s="310">
        <v>3</v>
      </c>
      <c r="J119" s="385"/>
      <c r="K119" s="385"/>
      <c r="L119" s="385"/>
      <c r="M119" s="385"/>
      <c r="N119" s="385"/>
      <c r="O119" s="385"/>
    </row>
    <row r="120" spans="1:15" x14ac:dyDescent="0.2">
      <c r="A120" s="266" t="s">
        <v>258</v>
      </c>
      <c r="B120" s="310">
        <v>3</v>
      </c>
      <c r="J120" s="385"/>
      <c r="K120" s="385"/>
      <c r="L120" s="385"/>
      <c r="M120" s="385"/>
      <c r="N120" s="385"/>
      <c r="O120" s="385"/>
    </row>
    <row r="121" spans="1:15" x14ac:dyDescent="0.2">
      <c r="A121" s="266" t="s">
        <v>337</v>
      </c>
      <c r="B121" s="310">
        <v>3</v>
      </c>
    </row>
    <row r="122" spans="1:15" x14ac:dyDescent="0.2">
      <c r="A122" s="266" t="s">
        <v>338</v>
      </c>
      <c r="B122" s="310">
        <v>4</v>
      </c>
    </row>
    <row r="123" spans="1:15" x14ac:dyDescent="0.2">
      <c r="A123" s="266" t="s">
        <v>263</v>
      </c>
      <c r="B123" s="310">
        <v>3</v>
      </c>
    </row>
    <row r="124" spans="1:15" x14ac:dyDescent="0.2">
      <c r="A124" s="266" t="s">
        <v>255</v>
      </c>
      <c r="B124" s="310">
        <v>4</v>
      </c>
    </row>
    <row r="125" spans="1:15" x14ac:dyDescent="0.2">
      <c r="A125" s="266" t="s">
        <v>260</v>
      </c>
      <c r="B125" s="310">
        <v>4</v>
      </c>
    </row>
    <row r="126" spans="1:15" x14ac:dyDescent="0.2">
      <c r="A126" s="266" t="s">
        <v>261</v>
      </c>
      <c r="B126" s="310">
        <v>4</v>
      </c>
    </row>
    <row r="127" spans="1:15" x14ac:dyDescent="0.2">
      <c r="A127" s="266" t="s">
        <v>264</v>
      </c>
      <c r="B127" s="310">
        <v>4</v>
      </c>
    </row>
  </sheetData>
  <sheetProtection algorithmName="SHA-512" hashValue="rypioIaA06ep0t52MTFitIcepCIyiph++s4f4aNaHsKS6K5hgb7kyU8RqiMZzwJv8qT4QJND8TAKiui25C+AOg==" saltValue="o4CHvmYxxuATndpM6WXlNQ==" spinCount="100000" sheet="1" objects="1" scenarios="1" selectLockedCells="1" selectUnlockedCells="1"/>
  <mergeCells count="9">
    <mergeCell ref="D69:D78"/>
    <mergeCell ref="D80:D89"/>
    <mergeCell ref="D91:D100"/>
    <mergeCell ref="D3:D12"/>
    <mergeCell ref="D14:D23"/>
    <mergeCell ref="D25:D34"/>
    <mergeCell ref="D36:D45"/>
    <mergeCell ref="D47:D56"/>
    <mergeCell ref="D58:D67"/>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E6E68-1EF1-4EAD-93F1-DAB722264057}">
  <dimension ref="A1:M154"/>
  <sheetViews>
    <sheetView workbookViewId="0">
      <selection activeCell="P22" sqref="P22"/>
    </sheetView>
  </sheetViews>
  <sheetFormatPr defaultColWidth="9.1796875" defaultRowHeight="10.5" x14ac:dyDescent="0.2"/>
  <cols>
    <col min="1" max="1" width="97.453125" style="266" customWidth="1"/>
    <col min="2" max="2" width="43.81640625" style="302" bestFit="1" customWidth="1"/>
    <col min="3" max="3" width="9.1796875" style="300"/>
    <col min="4" max="4" width="55.453125" style="266" customWidth="1"/>
    <col min="5" max="5" width="13.1796875" style="266" customWidth="1"/>
    <col min="6" max="16384" width="9.1796875" style="266"/>
  </cols>
  <sheetData>
    <row r="1" spans="1:13" ht="33.75" customHeight="1" x14ac:dyDescent="0.3">
      <c r="A1" s="349" t="s">
        <v>244</v>
      </c>
    </row>
    <row r="3" spans="1:13" ht="13.5" x14ac:dyDescent="0.3">
      <c r="A3" s="304" t="s">
        <v>267</v>
      </c>
      <c r="B3" s="311" t="s">
        <v>318</v>
      </c>
      <c r="C3" s="305" t="s">
        <v>153</v>
      </c>
      <c r="D3" s="462" t="s">
        <v>419</v>
      </c>
      <c r="M3" s="302">
        <v>22713</v>
      </c>
    </row>
    <row r="4" spans="1:13" ht="13.5" x14ac:dyDescent="0.3">
      <c r="A4" s="304"/>
      <c r="B4" s="311" t="s">
        <v>319</v>
      </c>
      <c r="C4" s="305"/>
      <c r="D4" s="462"/>
      <c r="M4" s="302">
        <v>22575</v>
      </c>
    </row>
    <row r="5" spans="1:13" x14ac:dyDescent="0.2">
      <c r="A5" s="266" t="s">
        <v>330</v>
      </c>
      <c r="B5" s="301">
        <v>302</v>
      </c>
      <c r="C5" s="300">
        <f>B5/B$15</f>
        <v>4.5257005844447772E-2</v>
      </c>
      <c r="D5" s="462"/>
      <c r="M5" s="302">
        <v>22547</v>
      </c>
    </row>
    <row r="6" spans="1:13" x14ac:dyDescent="0.2">
      <c r="A6" s="266" t="s">
        <v>329</v>
      </c>
      <c r="B6" s="301">
        <v>199</v>
      </c>
      <c r="C6" s="300">
        <f t="shared" ref="C6:C14" si="0">B6/B$15</f>
        <v>2.9821669414056645E-2</v>
      </c>
      <c r="D6" s="462"/>
      <c r="M6" s="302"/>
    </row>
    <row r="7" spans="1:13" x14ac:dyDescent="0.2">
      <c r="A7" s="266" t="s">
        <v>237</v>
      </c>
      <c r="B7" s="301">
        <v>2503</v>
      </c>
      <c r="C7" s="300">
        <f t="shared" si="0"/>
        <v>0.37509366102202907</v>
      </c>
      <c r="D7" s="462"/>
      <c r="M7" s="302">
        <v>22464</v>
      </c>
    </row>
    <row r="8" spans="1:13" x14ac:dyDescent="0.2">
      <c r="A8" s="266" t="s">
        <v>238</v>
      </c>
      <c r="B8" s="301">
        <v>464</v>
      </c>
      <c r="C8" s="300">
        <f t="shared" si="0"/>
        <v>6.9533942754383335E-2</v>
      </c>
      <c r="D8" s="462"/>
      <c r="K8" s="360"/>
      <c r="L8" s="302">
        <v>31920</v>
      </c>
      <c r="M8" s="302">
        <v>22369</v>
      </c>
    </row>
    <row r="9" spans="1:13" x14ac:dyDescent="0.2">
      <c r="A9" s="266" t="s">
        <v>239</v>
      </c>
      <c r="B9" s="301">
        <v>433</v>
      </c>
      <c r="C9" s="300">
        <f t="shared" si="0"/>
        <v>6.4888356061741342E-2</v>
      </c>
      <c r="D9" s="462"/>
      <c r="M9" s="302">
        <v>22325</v>
      </c>
    </row>
    <row r="10" spans="1:13" x14ac:dyDescent="0.2">
      <c r="A10" s="266" t="s">
        <v>332</v>
      </c>
      <c r="B10" s="301">
        <v>507</v>
      </c>
      <c r="C10" s="300">
        <f t="shared" si="0"/>
        <v>7.597782106998352E-2</v>
      </c>
      <c r="D10" s="462"/>
      <c r="E10" s="300"/>
      <c r="M10" s="302">
        <v>22115</v>
      </c>
    </row>
    <row r="11" spans="1:13" x14ac:dyDescent="0.2">
      <c r="A11" s="266" t="s">
        <v>331</v>
      </c>
      <c r="B11" s="301">
        <v>255</v>
      </c>
      <c r="C11" s="300">
        <f t="shared" si="0"/>
        <v>3.8213696987861534E-2</v>
      </c>
      <c r="D11" s="462"/>
      <c r="M11" s="302"/>
    </row>
    <row r="12" spans="1:13" x14ac:dyDescent="0.2">
      <c r="A12" s="266" t="s">
        <v>241</v>
      </c>
      <c r="B12" s="301">
        <v>887</v>
      </c>
      <c r="C12" s="300">
        <f t="shared" si="0"/>
        <v>0.13292372246365952</v>
      </c>
      <c r="D12" s="462"/>
      <c r="M12" s="302">
        <v>21812</v>
      </c>
    </row>
    <row r="13" spans="1:13" x14ac:dyDescent="0.2">
      <c r="A13" s="266" t="s">
        <v>334</v>
      </c>
      <c r="B13" s="301">
        <v>481</v>
      </c>
      <c r="C13" s="300">
        <f t="shared" si="0"/>
        <v>7.2081522553574098E-2</v>
      </c>
      <c r="D13" s="462"/>
      <c r="M13" s="302">
        <v>22459</v>
      </c>
    </row>
    <row r="14" spans="1:13" x14ac:dyDescent="0.2">
      <c r="A14" s="266" t="s">
        <v>333</v>
      </c>
      <c r="B14" s="301">
        <v>642</v>
      </c>
      <c r="C14" s="300">
        <f t="shared" si="0"/>
        <v>9.6208601828263143E-2</v>
      </c>
      <c r="D14" s="462"/>
      <c r="M14" s="302"/>
    </row>
    <row r="15" spans="1:13" x14ac:dyDescent="0.2">
      <c r="A15" s="266" t="s">
        <v>0</v>
      </c>
      <c r="B15" s="301">
        <f>SUM(B5:B14)</f>
        <v>6673</v>
      </c>
      <c r="C15" s="300">
        <f>SUM(C5:C14)</f>
        <v>1</v>
      </c>
      <c r="D15" s="462"/>
      <c r="M15" s="302">
        <v>22822</v>
      </c>
    </row>
    <row r="16" spans="1:13" x14ac:dyDescent="0.2">
      <c r="B16" s="301"/>
      <c r="L16" s="356"/>
      <c r="M16" s="302">
        <v>22998</v>
      </c>
    </row>
    <row r="17" spans="1:13" ht="13.5" x14ac:dyDescent="0.3">
      <c r="A17" s="304" t="s">
        <v>268</v>
      </c>
      <c r="B17" s="311" t="s">
        <v>318</v>
      </c>
      <c r="C17" s="305" t="s">
        <v>153</v>
      </c>
      <c r="D17" s="462" t="s">
        <v>320</v>
      </c>
      <c r="M17" s="302">
        <v>23019</v>
      </c>
    </row>
    <row r="18" spans="1:13" ht="13.5" x14ac:dyDescent="0.3">
      <c r="A18" s="304"/>
      <c r="B18" s="311" t="s">
        <v>319</v>
      </c>
      <c r="C18" s="305"/>
      <c r="D18" s="462"/>
    </row>
    <row r="19" spans="1:13" x14ac:dyDescent="0.2">
      <c r="A19" s="266" t="s">
        <v>330</v>
      </c>
      <c r="B19" s="301">
        <v>244</v>
      </c>
      <c r="C19" s="300">
        <f>B19/B$29</f>
        <v>5.2349281270113707E-2</v>
      </c>
      <c r="D19" s="462"/>
    </row>
    <row r="20" spans="1:13" x14ac:dyDescent="0.2">
      <c r="A20" s="266" t="s">
        <v>329</v>
      </c>
      <c r="B20" s="301">
        <v>161</v>
      </c>
      <c r="C20" s="300">
        <f t="shared" ref="C20:C29" si="1">B20/B$29</f>
        <v>3.4541943788886503E-2</v>
      </c>
      <c r="D20" s="462"/>
    </row>
    <row r="21" spans="1:13" x14ac:dyDescent="0.2">
      <c r="A21" s="266" t="s">
        <v>237</v>
      </c>
      <c r="B21" s="301">
        <v>1803</v>
      </c>
      <c r="C21" s="300">
        <f t="shared" si="1"/>
        <v>0.38682686118858611</v>
      </c>
      <c r="D21" s="462"/>
    </row>
    <row r="22" spans="1:13" x14ac:dyDescent="0.2">
      <c r="A22" s="266" t="s">
        <v>238</v>
      </c>
      <c r="B22" s="301">
        <v>318</v>
      </c>
      <c r="C22" s="300">
        <f t="shared" si="1"/>
        <v>6.8225702638918681E-2</v>
      </c>
      <c r="D22" s="462"/>
      <c r="G22" s="303"/>
    </row>
    <row r="23" spans="1:13" x14ac:dyDescent="0.2">
      <c r="A23" s="266" t="s">
        <v>239</v>
      </c>
      <c r="B23" s="301">
        <v>329</v>
      </c>
      <c r="C23" s="300">
        <f t="shared" si="1"/>
        <v>7.058571122076808E-2</v>
      </c>
      <c r="D23" s="462"/>
    </row>
    <row r="24" spans="1:13" x14ac:dyDescent="0.2">
      <c r="A24" s="266" t="s">
        <v>332</v>
      </c>
      <c r="B24" s="301">
        <v>443</v>
      </c>
      <c r="C24" s="300">
        <f t="shared" si="1"/>
        <v>9.5043981978116282E-2</v>
      </c>
      <c r="D24" s="462"/>
    </row>
    <row r="25" spans="1:13" x14ac:dyDescent="0.2">
      <c r="A25" s="266" t="s">
        <v>331</v>
      </c>
      <c r="B25" s="301">
        <v>189</v>
      </c>
      <c r="C25" s="300">
        <f t="shared" si="1"/>
        <v>4.0549238360866768E-2</v>
      </c>
      <c r="D25" s="462"/>
    </row>
    <row r="26" spans="1:13" x14ac:dyDescent="0.2">
      <c r="A26" s="266" t="s">
        <v>241</v>
      </c>
      <c r="B26" s="301">
        <v>330</v>
      </c>
      <c r="C26" s="300">
        <f t="shared" si="1"/>
        <v>7.0800257455481658E-2</v>
      </c>
      <c r="D26" s="462"/>
    </row>
    <row r="27" spans="1:13" x14ac:dyDescent="0.2">
      <c r="A27" s="266" t="s">
        <v>334</v>
      </c>
      <c r="B27" s="301">
        <v>378</v>
      </c>
      <c r="C27" s="300">
        <f t="shared" si="1"/>
        <v>8.1098476721733537E-2</v>
      </c>
      <c r="D27" s="462"/>
    </row>
    <row r="28" spans="1:13" x14ac:dyDescent="0.2">
      <c r="A28" s="266" t="s">
        <v>333</v>
      </c>
      <c r="B28" s="301">
        <v>466</v>
      </c>
      <c r="C28" s="300">
        <f t="shared" si="1"/>
        <v>9.9978545376528644E-2</v>
      </c>
      <c r="D28" s="462"/>
    </row>
    <row r="29" spans="1:13" x14ac:dyDescent="0.2">
      <c r="A29" s="266" t="s">
        <v>0</v>
      </c>
      <c r="B29" s="301">
        <f>SUM(B19:B28)</f>
        <v>4661</v>
      </c>
      <c r="C29" s="300">
        <f t="shared" si="1"/>
        <v>1</v>
      </c>
      <c r="D29" s="462"/>
      <c r="F29" s="302"/>
      <c r="K29" s="360"/>
      <c r="L29" s="302">
        <v>26010</v>
      </c>
    </row>
    <row r="30" spans="1:13" x14ac:dyDescent="0.2">
      <c r="B30" s="301"/>
    </row>
    <row r="31" spans="1:13" ht="13.5" customHeight="1" x14ac:dyDescent="0.3">
      <c r="A31" s="304" t="s">
        <v>269</v>
      </c>
      <c r="B31" s="311" t="s">
        <v>318</v>
      </c>
      <c r="C31" s="305" t="s">
        <v>153</v>
      </c>
      <c r="D31" s="462" t="s">
        <v>321</v>
      </c>
    </row>
    <row r="32" spans="1:13" ht="13.5" x14ac:dyDescent="0.3">
      <c r="A32" s="304"/>
      <c r="B32" s="311" t="s">
        <v>319</v>
      </c>
      <c r="C32" s="305"/>
      <c r="D32" s="462"/>
    </row>
    <row r="33" spans="1:6" x14ac:dyDescent="0.2">
      <c r="A33" s="266" t="s">
        <v>330</v>
      </c>
      <c r="B33" s="301">
        <v>58</v>
      </c>
      <c r="C33" s="300">
        <f>B33/B$43</f>
        <v>2.8827037773359841E-2</v>
      </c>
      <c r="D33" s="462"/>
    </row>
    <row r="34" spans="1:6" x14ac:dyDescent="0.2">
      <c r="A34" s="266" t="s">
        <v>329</v>
      </c>
      <c r="B34" s="301">
        <v>38</v>
      </c>
      <c r="C34" s="300">
        <f t="shared" ref="C34:C43" si="2">B34/B$43</f>
        <v>1.8886679920477135E-2</v>
      </c>
      <c r="D34" s="462"/>
    </row>
    <row r="35" spans="1:6" x14ac:dyDescent="0.2">
      <c r="A35" s="266" t="s">
        <v>237</v>
      </c>
      <c r="B35" s="301">
        <v>700</v>
      </c>
      <c r="C35" s="300">
        <f t="shared" si="2"/>
        <v>0.34791252485089463</v>
      </c>
      <c r="D35" s="462"/>
    </row>
    <row r="36" spans="1:6" x14ac:dyDescent="0.2">
      <c r="A36" s="266" t="s">
        <v>238</v>
      </c>
      <c r="B36" s="301">
        <v>146</v>
      </c>
      <c r="C36" s="300">
        <f t="shared" si="2"/>
        <v>7.2564612326043734E-2</v>
      </c>
      <c r="D36" s="462"/>
    </row>
    <row r="37" spans="1:6" x14ac:dyDescent="0.2">
      <c r="A37" s="266" t="s">
        <v>239</v>
      </c>
      <c r="B37" s="301">
        <v>104</v>
      </c>
      <c r="C37" s="300">
        <f t="shared" si="2"/>
        <v>5.168986083499006E-2</v>
      </c>
      <c r="D37" s="462"/>
    </row>
    <row r="38" spans="1:6" x14ac:dyDescent="0.2">
      <c r="A38" s="266" t="s">
        <v>332</v>
      </c>
      <c r="B38" s="301">
        <v>64</v>
      </c>
      <c r="C38" s="300">
        <f t="shared" si="2"/>
        <v>3.1809145129224649E-2</v>
      </c>
      <c r="D38" s="462"/>
    </row>
    <row r="39" spans="1:6" x14ac:dyDescent="0.2">
      <c r="A39" s="266" t="s">
        <v>331</v>
      </c>
      <c r="B39" s="301">
        <v>66</v>
      </c>
      <c r="C39" s="300">
        <f t="shared" si="2"/>
        <v>3.2803180914512925E-2</v>
      </c>
      <c r="D39" s="462"/>
    </row>
    <row r="40" spans="1:6" x14ac:dyDescent="0.2">
      <c r="A40" s="266" t="s">
        <v>241</v>
      </c>
      <c r="B40" s="301">
        <v>557</v>
      </c>
      <c r="C40" s="300">
        <f t="shared" si="2"/>
        <v>0.27683896620278331</v>
      </c>
      <c r="D40" s="462"/>
    </row>
    <row r="41" spans="1:6" x14ac:dyDescent="0.2">
      <c r="A41" s="266" t="s">
        <v>334</v>
      </c>
      <c r="B41" s="301">
        <v>103</v>
      </c>
      <c r="C41" s="300">
        <f t="shared" si="2"/>
        <v>5.1192842942345926E-2</v>
      </c>
      <c r="D41" s="462"/>
    </row>
    <row r="42" spans="1:6" x14ac:dyDescent="0.2">
      <c r="A42" s="266" t="s">
        <v>333</v>
      </c>
      <c r="B42" s="301">
        <v>176</v>
      </c>
      <c r="C42" s="300">
        <f t="shared" si="2"/>
        <v>8.74751491053678E-2</v>
      </c>
      <c r="D42" s="462"/>
    </row>
    <row r="43" spans="1:6" x14ac:dyDescent="0.2">
      <c r="A43" s="266" t="s">
        <v>0</v>
      </c>
      <c r="B43" s="301">
        <f>SUM(B33:B42)</f>
        <v>2012</v>
      </c>
      <c r="C43" s="300">
        <f t="shared" si="2"/>
        <v>1</v>
      </c>
      <c r="D43" s="462"/>
      <c r="F43" s="302"/>
    </row>
    <row r="44" spans="1:6" x14ac:dyDescent="0.2">
      <c r="B44" s="301"/>
    </row>
    <row r="45" spans="1:6" ht="13.5" customHeight="1" x14ac:dyDescent="0.3">
      <c r="A45" s="304" t="s">
        <v>270</v>
      </c>
      <c r="B45" s="311" t="s">
        <v>318</v>
      </c>
      <c r="C45" s="305" t="s">
        <v>153</v>
      </c>
      <c r="D45" s="462" t="s">
        <v>322</v>
      </c>
    </row>
    <row r="46" spans="1:6" ht="13.5" x14ac:dyDescent="0.3">
      <c r="A46" s="304"/>
      <c r="B46" s="311" t="s">
        <v>319</v>
      </c>
      <c r="C46" s="305"/>
      <c r="D46" s="462"/>
    </row>
    <row r="47" spans="1:6" x14ac:dyDescent="0.2">
      <c r="A47" s="266" t="s">
        <v>330</v>
      </c>
      <c r="B47" s="301">
        <v>220</v>
      </c>
      <c r="C47" s="300">
        <f>B47/B$57</f>
        <v>8.2613593691325579E-2</v>
      </c>
      <c r="D47" s="462"/>
    </row>
    <row r="48" spans="1:6" x14ac:dyDescent="0.2">
      <c r="A48" s="266" t="s">
        <v>329</v>
      </c>
      <c r="B48" s="301">
        <v>101</v>
      </c>
      <c r="C48" s="300">
        <f t="shared" ref="C48:C57" si="3">B48/B$57</f>
        <v>3.7927149831017651E-2</v>
      </c>
      <c r="D48" s="462"/>
    </row>
    <row r="49" spans="1:12" x14ac:dyDescent="0.2">
      <c r="A49" s="266" t="s">
        <v>237</v>
      </c>
      <c r="B49" s="301">
        <v>967</v>
      </c>
      <c r="C49" s="300">
        <f t="shared" si="3"/>
        <v>0.36312429590687195</v>
      </c>
      <c r="D49" s="462"/>
    </row>
    <row r="50" spans="1:12" x14ac:dyDescent="0.2">
      <c r="A50" s="266" t="s">
        <v>238</v>
      </c>
      <c r="B50" s="301">
        <v>66</v>
      </c>
      <c r="C50" s="300">
        <f t="shared" si="3"/>
        <v>2.4784078107397672E-2</v>
      </c>
      <c r="D50" s="462"/>
    </row>
    <row r="51" spans="1:12" x14ac:dyDescent="0.2">
      <c r="A51" s="266" t="s">
        <v>239</v>
      </c>
      <c r="B51" s="301">
        <v>292</v>
      </c>
      <c r="C51" s="300">
        <f t="shared" si="3"/>
        <v>0.10965076980848668</v>
      </c>
      <c r="D51" s="462"/>
      <c r="E51" s="300"/>
      <c r="F51" s="302"/>
      <c r="K51" s="360"/>
      <c r="L51" s="360"/>
    </row>
    <row r="52" spans="1:12" x14ac:dyDescent="0.2">
      <c r="A52" s="266" t="s">
        <v>332</v>
      </c>
      <c r="B52" s="301">
        <v>269</v>
      </c>
      <c r="C52" s="300">
        <f t="shared" si="3"/>
        <v>0.10101389410439354</v>
      </c>
      <c r="D52" s="462"/>
    </row>
    <row r="53" spans="1:12" x14ac:dyDescent="0.2">
      <c r="A53" s="266" t="s">
        <v>331</v>
      </c>
      <c r="B53" s="301">
        <v>119</v>
      </c>
      <c r="C53" s="300">
        <f t="shared" si="3"/>
        <v>4.4686443860307921E-2</v>
      </c>
      <c r="D53" s="462"/>
    </row>
    <row r="54" spans="1:12" x14ac:dyDescent="0.2">
      <c r="A54" s="266" t="s">
        <v>241</v>
      </c>
      <c r="B54" s="301">
        <v>139</v>
      </c>
      <c r="C54" s="300">
        <f t="shared" si="3"/>
        <v>5.2196770559519337E-2</v>
      </c>
      <c r="D54" s="462"/>
    </row>
    <row r="55" spans="1:12" x14ac:dyDescent="0.2">
      <c r="A55" s="266" t="s">
        <v>334</v>
      </c>
      <c r="B55" s="301">
        <v>264</v>
      </c>
      <c r="C55" s="300">
        <f t="shared" si="3"/>
        <v>9.9136312429590687E-2</v>
      </c>
      <c r="D55" s="462"/>
    </row>
    <row r="56" spans="1:12" x14ac:dyDescent="0.2">
      <c r="A56" s="266" t="s">
        <v>333</v>
      </c>
      <c r="B56" s="301">
        <v>226</v>
      </c>
      <c r="C56" s="300">
        <f t="shared" si="3"/>
        <v>8.4866691701089E-2</v>
      </c>
      <c r="D56" s="462"/>
    </row>
    <row r="57" spans="1:12" x14ac:dyDescent="0.2">
      <c r="A57" s="266" t="s">
        <v>0</v>
      </c>
      <c r="B57" s="301">
        <f>SUM(B47:B56)</f>
        <v>2663</v>
      </c>
      <c r="C57" s="300">
        <f t="shared" si="3"/>
        <v>1</v>
      </c>
      <c r="D57" s="462"/>
    </row>
    <row r="58" spans="1:12" x14ac:dyDescent="0.2">
      <c r="B58" s="301"/>
    </row>
    <row r="59" spans="1:12" ht="13.5" customHeight="1" x14ac:dyDescent="0.3">
      <c r="A59" s="304" t="s">
        <v>271</v>
      </c>
      <c r="B59" s="311" t="s">
        <v>318</v>
      </c>
      <c r="C59" s="305" t="s">
        <v>153</v>
      </c>
      <c r="D59" s="462" t="s">
        <v>323</v>
      </c>
    </row>
    <row r="60" spans="1:12" ht="13.5" x14ac:dyDescent="0.3">
      <c r="A60" s="304"/>
      <c r="B60" s="311" t="s">
        <v>319</v>
      </c>
      <c r="C60" s="305"/>
      <c r="D60" s="462"/>
    </row>
    <row r="61" spans="1:12" x14ac:dyDescent="0.2">
      <c r="A61" s="266" t="s">
        <v>330</v>
      </c>
      <c r="B61" s="301">
        <v>67</v>
      </c>
      <c r="C61" s="300">
        <f>B61/B$71</f>
        <v>2.3442967109867041E-2</v>
      </c>
      <c r="D61" s="462"/>
    </row>
    <row r="62" spans="1:12" x14ac:dyDescent="0.2">
      <c r="A62" s="266" t="s">
        <v>329</v>
      </c>
      <c r="B62" s="302">
        <v>77</v>
      </c>
      <c r="C62" s="300">
        <f t="shared" ref="C62:C71" si="4">B62/B$71</f>
        <v>2.6941917424772567E-2</v>
      </c>
      <c r="D62" s="462"/>
      <c r="F62" s="300"/>
    </row>
    <row r="63" spans="1:12" x14ac:dyDescent="0.2">
      <c r="A63" s="266" t="s">
        <v>237</v>
      </c>
      <c r="B63" s="301">
        <v>1084</v>
      </c>
      <c r="C63" s="300">
        <f t="shared" si="4"/>
        <v>0.37928621413575925</v>
      </c>
      <c r="D63" s="462"/>
    </row>
    <row r="64" spans="1:12" x14ac:dyDescent="0.2">
      <c r="A64" s="266" t="s">
        <v>238</v>
      </c>
      <c r="B64" s="301">
        <v>238</v>
      </c>
      <c r="C64" s="300">
        <f t="shared" si="4"/>
        <v>8.327501749475158E-2</v>
      </c>
      <c r="D64" s="462"/>
    </row>
    <row r="65" spans="1:12" x14ac:dyDescent="0.2">
      <c r="A65" s="266" t="s">
        <v>239</v>
      </c>
      <c r="B65" s="301">
        <v>141</v>
      </c>
      <c r="C65" s="300">
        <f t="shared" si="4"/>
        <v>4.9335199440167947E-2</v>
      </c>
      <c r="D65" s="462"/>
    </row>
    <row r="66" spans="1:12" x14ac:dyDescent="0.2">
      <c r="A66" s="266" t="s">
        <v>332</v>
      </c>
      <c r="B66" s="301">
        <v>160</v>
      </c>
      <c r="C66" s="300">
        <f t="shared" si="4"/>
        <v>5.5983205038488457E-2</v>
      </c>
      <c r="D66" s="462"/>
    </row>
    <row r="67" spans="1:12" x14ac:dyDescent="0.2">
      <c r="A67" s="266" t="s">
        <v>331</v>
      </c>
      <c r="B67" s="301">
        <v>89</v>
      </c>
      <c r="C67" s="300">
        <f t="shared" si="4"/>
        <v>3.1140657802659202E-2</v>
      </c>
      <c r="D67" s="462"/>
    </row>
    <row r="68" spans="1:12" x14ac:dyDescent="0.2">
      <c r="A68" s="266" t="s">
        <v>241</v>
      </c>
      <c r="B68" s="301">
        <v>531</v>
      </c>
      <c r="C68" s="300">
        <f t="shared" si="4"/>
        <v>0.18579426172148356</v>
      </c>
      <c r="D68" s="462"/>
    </row>
    <row r="69" spans="1:12" x14ac:dyDescent="0.2">
      <c r="A69" s="266" t="s">
        <v>334</v>
      </c>
      <c r="B69" s="301">
        <v>153</v>
      </c>
      <c r="C69" s="300">
        <f t="shared" si="4"/>
        <v>5.3533939818054585E-2</v>
      </c>
      <c r="D69" s="462"/>
    </row>
    <row r="70" spans="1:12" x14ac:dyDescent="0.2">
      <c r="A70" s="266" t="s">
        <v>333</v>
      </c>
      <c r="B70" s="301">
        <v>318</v>
      </c>
      <c r="C70" s="300">
        <f t="shared" si="4"/>
        <v>0.1112666200139958</v>
      </c>
      <c r="D70" s="462"/>
    </row>
    <row r="71" spans="1:12" x14ac:dyDescent="0.2">
      <c r="A71" s="266" t="s">
        <v>0</v>
      </c>
      <c r="B71" s="301">
        <f>SUM(B61:B70)</f>
        <v>2858</v>
      </c>
      <c r="C71" s="300">
        <f t="shared" si="4"/>
        <v>1</v>
      </c>
      <c r="D71" s="462"/>
    </row>
    <row r="72" spans="1:12" x14ac:dyDescent="0.2">
      <c r="B72" s="301"/>
    </row>
    <row r="73" spans="1:12" ht="13.5" x14ac:dyDescent="0.3">
      <c r="A73" s="304" t="s">
        <v>272</v>
      </c>
      <c r="B73" s="311" t="s">
        <v>318</v>
      </c>
      <c r="C73" s="305" t="s">
        <v>153</v>
      </c>
      <c r="D73" s="462" t="s">
        <v>324</v>
      </c>
    </row>
    <row r="74" spans="1:12" ht="13.5" x14ac:dyDescent="0.3">
      <c r="A74" s="304"/>
      <c r="B74" s="311" t="s">
        <v>319</v>
      </c>
      <c r="C74" s="305"/>
      <c r="D74" s="462"/>
      <c r="K74" s="360"/>
      <c r="L74" s="266">
        <v>625051434</v>
      </c>
    </row>
    <row r="75" spans="1:12" x14ac:dyDescent="0.2">
      <c r="A75" s="266" t="s">
        <v>330</v>
      </c>
      <c r="B75" s="301">
        <v>15</v>
      </c>
      <c r="C75" s="300">
        <f>B75/B$85</f>
        <v>1.3020833333333334E-2</v>
      </c>
      <c r="D75" s="462"/>
    </row>
    <row r="76" spans="1:12" x14ac:dyDescent="0.2">
      <c r="A76" s="266" t="s">
        <v>329</v>
      </c>
      <c r="B76" s="302">
        <v>21</v>
      </c>
      <c r="C76" s="300">
        <f t="shared" ref="C76:C85" si="5">B76/B$85</f>
        <v>1.8229166666666668E-2</v>
      </c>
      <c r="D76" s="462"/>
    </row>
    <row r="77" spans="1:12" x14ac:dyDescent="0.2">
      <c r="A77" s="266" t="s">
        <v>237</v>
      </c>
      <c r="B77" s="301">
        <v>452</v>
      </c>
      <c r="C77" s="300">
        <f t="shared" si="5"/>
        <v>0.3923611111111111</v>
      </c>
      <c r="D77" s="462"/>
    </row>
    <row r="78" spans="1:12" x14ac:dyDescent="0.2">
      <c r="A78" s="266" t="s">
        <v>238</v>
      </c>
      <c r="B78" s="301">
        <v>160</v>
      </c>
      <c r="C78" s="300">
        <f t="shared" si="5"/>
        <v>0.1388888888888889</v>
      </c>
      <c r="D78" s="462"/>
    </row>
    <row r="79" spans="1:12" x14ac:dyDescent="0.2">
      <c r="A79" s="266" t="s">
        <v>239</v>
      </c>
      <c r="B79" s="301"/>
      <c r="C79" s="300">
        <f t="shared" si="5"/>
        <v>0</v>
      </c>
      <c r="D79" s="462"/>
    </row>
    <row r="80" spans="1:12" x14ac:dyDescent="0.2">
      <c r="A80" s="266" t="s">
        <v>332</v>
      </c>
      <c r="B80" s="301">
        <v>78</v>
      </c>
      <c r="C80" s="300">
        <f t="shared" si="5"/>
        <v>6.7708333333333329E-2</v>
      </c>
      <c r="D80" s="462"/>
    </row>
    <row r="81" spans="1:4" x14ac:dyDescent="0.2">
      <c r="A81" s="266" t="s">
        <v>331</v>
      </c>
      <c r="B81" s="302">
        <v>47</v>
      </c>
      <c r="C81" s="300">
        <f t="shared" si="5"/>
        <v>4.0798611111111112E-2</v>
      </c>
      <c r="D81" s="462"/>
    </row>
    <row r="82" spans="1:4" x14ac:dyDescent="0.2">
      <c r="A82" s="266" t="s">
        <v>241</v>
      </c>
      <c r="B82" s="301">
        <v>217</v>
      </c>
      <c r="C82" s="300">
        <f t="shared" si="5"/>
        <v>0.18836805555555555</v>
      </c>
      <c r="D82" s="462"/>
    </row>
    <row r="83" spans="1:4" x14ac:dyDescent="0.2">
      <c r="A83" s="266" t="s">
        <v>334</v>
      </c>
      <c r="B83" s="301">
        <v>64</v>
      </c>
      <c r="C83" s="300">
        <f t="shared" si="5"/>
        <v>5.5555555555555552E-2</v>
      </c>
      <c r="D83" s="462"/>
    </row>
    <row r="84" spans="1:4" x14ac:dyDescent="0.2">
      <c r="A84" s="266" t="s">
        <v>333</v>
      </c>
      <c r="B84" s="301">
        <v>98</v>
      </c>
      <c r="C84" s="300">
        <f t="shared" si="5"/>
        <v>8.5069444444444448E-2</v>
      </c>
      <c r="D84" s="462"/>
    </row>
    <row r="85" spans="1:4" x14ac:dyDescent="0.2">
      <c r="A85" s="266" t="s">
        <v>0</v>
      </c>
      <c r="B85" s="301">
        <f>SUM(B75:B84)</f>
        <v>1152</v>
      </c>
      <c r="C85" s="300">
        <f t="shared" si="5"/>
        <v>1</v>
      </c>
      <c r="D85" s="462"/>
    </row>
    <row r="86" spans="1:4" x14ac:dyDescent="0.2">
      <c r="B86" s="301"/>
    </row>
    <row r="87" spans="1:4" ht="13.5" x14ac:dyDescent="0.3">
      <c r="A87" s="304" t="s">
        <v>273</v>
      </c>
      <c r="B87" s="311" t="s">
        <v>318</v>
      </c>
      <c r="C87" s="305" t="s">
        <v>153</v>
      </c>
      <c r="D87" s="462" t="s">
        <v>325</v>
      </c>
    </row>
    <row r="88" spans="1:4" ht="13.5" x14ac:dyDescent="0.3">
      <c r="A88" s="304"/>
      <c r="B88" s="311" t="s">
        <v>319</v>
      </c>
      <c r="C88" s="305"/>
      <c r="D88" s="462"/>
    </row>
    <row r="89" spans="1:4" x14ac:dyDescent="0.2">
      <c r="A89" s="266" t="s">
        <v>330</v>
      </c>
      <c r="B89" s="301">
        <v>214</v>
      </c>
      <c r="C89" s="300">
        <f>B89/B$99</f>
        <v>5.2722345405272236E-2</v>
      </c>
      <c r="D89" s="462"/>
    </row>
    <row r="90" spans="1:4" x14ac:dyDescent="0.2">
      <c r="A90" s="266" t="s">
        <v>329</v>
      </c>
      <c r="B90" s="301">
        <v>53</v>
      </c>
      <c r="C90" s="300">
        <f t="shared" ref="C90:C99" si="6">B90/B$99</f>
        <v>1.3057403301305741E-2</v>
      </c>
      <c r="D90" s="462"/>
    </row>
    <row r="91" spans="1:4" x14ac:dyDescent="0.2">
      <c r="A91" s="266" t="s">
        <v>237</v>
      </c>
      <c r="B91" s="301">
        <v>1800</v>
      </c>
      <c r="C91" s="300">
        <f t="shared" si="6"/>
        <v>0.44345898004434592</v>
      </c>
      <c r="D91" s="462"/>
    </row>
    <row r="92" spans="1:4" x14ac:dyDescent="0.2">
      <c r="A92" s="266" t="s">
        <v>238</v>
      </c>
      <c r="B92" s="301">
        <v>334</v>
      </c>
      <c r="C92" s="300">
        <f t="shared" si="6"/>
        <v>8.2286277408228622E-2</v>
      </c>
      <c r="D92" s="462"/>
    </row>
    <row r="93" spans="1:4" x14ac:dyDescent="0.2">
      <c r="A93" s="266" t="s">
        <v>239</v>
      </c>
      <c r="B93" s="301">
        <v>238</v>
      </c>
      <c r="C93" s="300">
        <f t="shared" si="6"/>
        <v>5.8635131805863515E-2</v>
      </c>
      <c r="D93" s="462"/>
    </row>
    <row r="94" spans="1:4" x14ac:dyDescent="0.2">
      <c r="A94" s="266" t="s">
        <v>332</v>
      </c>
      <c r="B94" s="301">
        <v>433</v>
      </c>
      <c r="C94" s="300">
        <f t="shared" si="6"/>
        <v>0.10667652131066765</v>
      </c>
      <c r="D94" s="462"/>
    </row>
    <row r="95" spans="1:4" x14ac:dyDescent="0.2">
      <c r="A95" s="266" t="s">
        <v>331</v>
      </c>
      <c r="B95" s="301">
        <v>90</v>
      </c>
      <c r="C95" s="300">
        <f t="shared" si="6"/>
        <v>2.2172949002217297E-2</v>
      </c>
      <c r="D95" s="462"/>
    </row>
    <row r="96" spans="1:4" x14ac:dyDescent="0.2">
      <c r="A96" s="266" t="s">
        <v>241</v>
      </c>
      <c r="B96" s="301">
        <v>337</v>
      </c>
      <c r="C96" s="300">
        <f t="shared" si="6"/>
        <v>8.302537570830254E-2</v>
      </c>
      <c r="D96" s="462"/>
    </row>
    <row r="97" spans="1:12" x14ac:dyDescent="0.2">
      <c r="A97" s="266" t="s">
        <v>334</v>
      </c>
      <c r="B97" s="301">
        <v>350</v>
      </c>
      <c r="C97" s="300">
        <f t="shared" si="6"/>
        <v>8.6228135008622808E-2</v>
      </c>
      <c r="D97" s="462"/>
    </row>
    <row r="98" spans="1:12" x14ac:dyDescent="0.2">
      <c r="A98" s="266" t="s">
        <v>333</v>
      </c>
      <c r="B98" s="301">
        <v>210</v>
      </c>
      <c r="C98" s="300">
        <f t="shared" si="6"/>
        <v>5.1736881005173686E-2</v>
      </c>
      <c r="D98" s="462"/>
    </row>
    <row r="99" spans="1:12" x14ac:dyDescent="0.2">
      <c r="A99" s="266" t="s">
        <v>0</v>
      </c>
      <c r="B99" s="301">
        <f>SUM(B89:B98)</f>
        <v>4059</v>
      </c>
      <c r="C99" s="300">
        <f t="shared" si="6"/>
        <v>1</v>
      </c>
      <c r="D99" s="462"/>
    </row>
    <row r="100" spans="1:12" x14ac:dyDescent="0.2">
      <c r="B100" s="301"/>
    </row>
    <row r="101" spans="1:12" ht="13.5" customHeight="1" x14ac:dyDescent="0.3">
      <c r="A101" s="304" t="s">
        <v>274</v>
      </c>
      <c r="B101" s="311" t="s">
        <v>318</v>
      </c>
      <c r="C101" s="305" t="s">
        <v>153</v>
      </c>
      <c r="D101" s="462" t="s">
        <v>326</v>
      </c>
      <c r="K101" s="360"/>
      <c r="L101" s="361">
        <f>'Maandcijfers medewerkers'!M14</f>
        <v>22947</v>
      </c>
    </row>
    <row r="102" spans="1:12" ht="13.5" x14ac:dyDescent="0.3">
      <c r="A102" s="304"/>
      <c r="B102" s="311" t="s">
        <v>319</v>
      </c>
      <c r="C102" s="305"/>
      <c r="D102" s="462"/>
    </row>
    <row r="103" spans="1:12" x14ac:dyDescent="0.2">
      <c r="A103" s="266" t="s">
        <v>330</v>
      </c>
      <c r="B103" s="301">
        <v>76</v>
      </c>
      <c r="C103" s="300">
        <f>B103/B$113</f>
        <v>4.2410714285714288E-2</v>
      </c>
      <c r="D103" s="462"/>
    </row>
    <row r="104" spans="1:12" x14ac:dyDescent="0.2">
      <c r="A104" s="266" t="s">
        <v>329</v>
      </c>
      <c r="B104" s="301">
        <v>82</v>
      </c>
      <c r="C104" s="300">
        <f t="shared" ref="C104:C113" si="7">B104/B$113</f>
        <v>4.5758928571428568E-2</v>
      </c>
      <c r="D104" s="462"/>
    </row>
    <row r="105" spans="1:12" x14ac:dyDescent="0.2">
      <c r="A105" s="266" t="s">
        <v>237</v>
      </c>
      <c r="B105" s="301">
        <v>593</v>
      </c>
      <c r="C105" s="300">
        <f t="shared" si="7"/>
        <v>0.33091517857142855</v>
      </c>
      <c r="D105" s="462"/>
    </row>
    <row r="106" spans="1:12" x14ac:dyDescent="0.2">
      <c r="A106" s="266" t="s">
        <v>238</v>
      </c>
      <c r="B106" s="301">
        <v>90</v>
      </c>
      <c r="C106" s="300">
        <f t="shared" si="7"/>
        <v>5.0223214285714288E-2</v>
      </c>
      <c r="D106" s="462"/>
    </row>
    <row r="107" spans="1:12" x14ac:dyDescent="0.2">
      <c r="A107" s="266" t="s">
        <v>239</v>
      </c>
      <c r="B107" s="301">
        <v>166</v>
      </c>
      <c r="C107" s="300">
        <f t="shared" si="7"/>
        <v>9.2633928571428575E-2</v>
      </c>
      <c r="D107" s="462"/>
    </row>
    <row r="108" spans="1:12" x14ac:dyDescent="0.2">
      <c r="A108" s="266" t="s">
        <v>332</v>
      </c>
      <c r="B108" s="301">
        <v>63</v>
      </c>
      <c r="C108" s="300">
        <f t="shared" si="7"/>
        <v>3.515625E-2</v>
      </c>
      <c r="D108" s="462"/>
    </row>
    <row r="109" spans="1:12" x14ac:dyDescent="0.2">
      <c r="A109" s="266" t="s">
        <v>331</v>
      </c>
      <c r="B109" s="301">
        <v>103</v>
      </c>
      <c r="C109" s="300">
        <f t="shared" si="7"/>
        <v>5.7477678571428568E-2</v>
      </c>
      <c r="D109" s="462"/>
    </row>
    <row r="110" spans="1:12" x14ac:dyDescent="0.2">
      <c r="A110" s="266" t="s">
        <v>241</v>
      </c>
      <c r="B110" s="301">
        <v>268</v>
      </c>
      <c r="C110" s="300">
        <f t="shared" si="7"/>
        <v>0.14955357142857142</v>
      </c>
      <c r="D110" s="462"/>
    </row>
    <row r="111" spans="1:12" x14ac:dyDescent="0.2">
      <c r="A111" s="266" t="s">
        <v>334</v>
      </c>
      <c r="B111" s="301">
        <v>99</v>
      </c>
      <c r="C111" s="300">
        <f t="shared" si="7"/>
        <v>5.5245535714285712E-2</v>
      </c>
      <c r="D111" s="462"/>
    </row>
    <row r="112" spans="1:12" x14ac:dyDescent="0.2">
      <c r="A112" s="266" t="s">
        <v>333</v>
      </c>
      <c r="B112" s="301">
        <v>252</v>
      </c>
      <c r="C112" s="300">
        <f t="shared" si="7"/>
        <v>0.140625</v>
      </c>
      <c r="D112" s="462"/>
    </row>
    <row r="113" spans="1:12" x14ac:dyDescent="0.2">
      <c r="A113" s="266" t="s">
        <v>0</v>
      </c>
      <c r="B113" s="301">
        <f>SUM(B103:B112)</f>
        <v>1792</v>
      </c>
      <c r="C113" s="300">
        <f t="shared" si="7"/>
        <v>1</v>
      </c>
      <c r="D113" s="462"/>
    </row>
    <row r="114" spans="1:12" x14ac:dyDescent="0.2">
      <c r="B114" s="301"/>
    </row>
    <row r="115" spans="1:12" ht="13.5" customHeight="1" x14ac:dyDescent="0.3">
      <c r="A115" s="304" t="s">
        <v>275</v>
      </c>
      <c r="B115" s="311" t="s">
        <v>318</v>
      </c>
      <c r="C115" s="305" t="s">
        <v>153</v>
      </c>
      <c r="D115" s="462" t="s">
        <v>327</v>
      </c>
    </row>
    <row r="116" spans="1:12" ht="13.5" x14ac:dyDescent="0.3">
      <c r="A116" s="304"/>
      <c r="B116" s="311" t="s">
        <v>319</v>
      </c>
      <c r="C116" s="305"/>
      <c r="D116" s="462"/>
    </row>
    <row r="117" spans="1:12" x14ac:dyDescent="0.2">
      <c r="A117" s="266" t="s">
        <v>330</v>
      </c>
      <c r="B117" s="301">
        <v>12</v>
      </c>
      <c r="C117" s="300">
        <f>B117/B$127</f>
        <v>1.4598540145985401E-2</v>
      </c>
      <c r="D117" s="462"/>
    </row>
    <row r="118" spans="1:12" x14ac:dyDescent="0.2">
      <c r="A118" s="266" t="s">
        <v>329</v>
      </c>
      <c r="B118" s="301">
        <v>64</v>
      </c>
      <c r="C118" s="300">
        <f t="shared" ref="C118:C127" si="8">B118/B$127</f>
        <v>7.785888077858881E-2</v>
      </c>
      <c r="D118" s="462"/>
      <c r="L118" s="266">
        <v>14443.1572265625</v>
      </c>
    </row>
    <row r="119" spans="1:12" x14ac:dyDescent="0.2">
      <c r="A119" s="266" t="s">
        <v>237</v>
      </c>
      <c r="B119" s="301">
        <v>110</v>
      </c>
      <c r="C119" s="300">
        <f t="shared" si="8"/>
        <v>0.13381995133819952</v>
      </c>
      <c r="D119" s="462"/>
      <c r="L119" s="356">
        <v>14481.4033203125</v>
      </c>
    </row>
    <row r="120" spans="1:12" x14ac:dyDescent="0.2">
      <c r="A120" s="266" t="s">
        <v>238</v>
      </c>
      <c r="B120" s="301">
        <v>40</v>
      </c>
      <c r="C120" s="300">
        <f t="shared" si="8"/>
        <v>4.8661800486618008E-2</v>
      </c>
      <c r="D120" s="462"/>
      <c r="L120" s="266">
        <v>14503.7841796875</v>
      </c>
    </row>
    <row r="121" spans="1:12" x14ac:dyDescent="0.2">
      <c r="A121" s="266" t="s">
        <v>239</v>
      </c>
      <c r="B121" s="301">
        <v>29</v>
      </c>
      <c r="C121" s="300">
        <f t="shared" si="8"/>
        <v>3.5279805352798052E-2</v>
      </c>
      <c r="D121" s="462"/>
      <c r="K121" s="360"/>
      <c r="L121" s="266">
        <v>14621.560546875</v>
      </c>
    </row>
    <row r="122" spans="1:12" x14ac:dyDescent="0.2">
      <c r="A122" s="266" t="s">
        <v>332</v>
      </c>
      <c r="B122" s="301">
        <v>11</v>
      </c>
      <c r="C122" s="300">
        <f t="shared" si="8"/>
        <v>1.3381995133819951E-2</v>
      </c>
      <c r="D122" s="462"/>
    </row>
    <row r="123" spans="1:12" x14ac:dyDescent="0.2">
      <c r="A123" s="266" t="s">
        <v>331</v>
      </c>
      <c r="B123" s="301">
        <v>62</v>
      </c>
      <c r="C123" s="300">
        <f t="shared" si="8"/>
        <v>7.5425790754257913E-2</v>
      </c>
      <c r="D123" s="462"/>
    </row>
    <row r="124" spans="1:12" x14ac:dyDescent="0.2">
      <c r="A124" s="266" t="s">
        <v>241</v>
      </c>
      <c r="B124" s="301">
        <v>282</v>
      </c>
      <c r="C124" s="300">
        <f t="shared" si="8"/>
        <v>0.34306569343065696</v>
      </c>
      <c r="D124" s="462"/>
    </row>
    <row r="125" spans="1:12" x14ac:dyDescent="0.2">
      <c r="A125" s="266" t="s">
        <v>334</v>
      </c>
      <c r="B125" s="301">
        <v>32</v>
      </c>
      <c r="C125" s="300">
        <f t="shared" si="8"/>
        <v>3.8929440389294405E-2</v>
      </c>
      <c r="D125" s="462"/>
    </row>
    <row r="126" spans="1:12" x14ac:dyDescent="0.2">
      <c r="A126" s="266" t="s">
        <v>333</v>
      </c>
      <c r="B126" s="301">
        <v>180</v>
      </c>
      <c r="C126" s="300">
        <f t="shared" si="8"/>
        <v>0.21897810218978103</v>
      </c>
      <c r="D126" s="462"/>
    </row>
    <row r="127" spans="1:12" x14ac:dyDescent="0.2">
      <c r="A127" s="266" t="s">
        <v>0</v>
      </c>
      <c r="B127" s="301">
        <f>SUM(B117:B126)</f>
        <v>822</v>
      </c>
      <c r="C127" s="300">
        <f t="shared" si="8"/>
        <v>1</v>
      </c>
      <c r="D127" s="462"/>
    </row>
    <row r="128" spans="1:12" x14ac:dyDescent="0.2">
      <c r="A128" s="306"/>
      <c r="B128" s="308"/>
      <c r="C128" s="309"/>
    </row>
    <row r="130" spans="1:12" x14ac:dyDescent="0.2">
      <c r="A130" s="321" t="s">
        <v>276</v>
      </c>
      <c r="B130" s="317"/>
      <c r="C130" s="318"/>
    </row>
    <row r="131" spans="1:12" x14ac:dyDescent="0.2">
      <c r="A131" s="266" t="s">
        <v>245</v>
      </c>
    </row>
    <row r="132" spans="1:12" x14ac:dyDescent="0.2">
      <c r="A132" s="266" t="s">
        <v>335</v>
      </c>
    </row>
    <row r="133" spans="1:12" x14ac:dyDescent="0.2">
      <c r="A133" s="266" t="s">
        <v>247</v>
      </c>
    </row>
    <row r="134" spans="1:12" x14ac:dyDescent="0.2">
      <c r="A134" s="266" t="s">
        <v>248</v>
      </c>
    </row>
    <row r="135" spans="1:12" x14ac:dyDescent="0.2">
      <c r="A135" s="266" t="s">
        <v>249</v>
      </c>
    </row>
    <row r="136" spans="1:12" x14ac:dyDescent="0.2">
      <c r="A136" s="266" t="s">
        <v>250</v>
      </c>
    </row>
    <row r="137" spans="1:12" x14ac:dyDescent="0.2">
      <c r="A137" s="266" t="s">
        <v>251</v>
      </c>
    </row>
    <row r="139" spans="1:12" x14ac:dyDescent="0.2">
      <c r="A139" s="319" t="s">
        <v>265</v>
      </c>
      <c r="B139" s="320" t="s">
        <v>252</v>
      </c>
    </row>
    <row r="140" spans="1:12" x14ac:dyDescent="0.2">
      <c r="B140" s="310"/>
    </row>
    <row r="141" spans="1:12" x14ac:dyDescent="0.2">
      <c r="A141" s="266" t="s">
        <v>254</v>
      </c>
      <c r="B141" s="310">
        <v>2</v>
      </c>
    </row>
    <row r="142" spans="1:12" x14ac:dyDescent="0.2">
      <c r="A142" s="266" t="s">
        <v>256</v>
      </c>
      <c r="B142" s="310">
        <v>2</v>
      </c>
      <c r="L142" s="360"/>
    </row>
    <row r="143" spans="1:12" x14ac:dyDescent="0.2">
      <c r="A143" s="266" t="s">
        <v>259</v>
      </c>
      <c r="B143" s="310">
        <v>2</v>
      </c>
    </row>
    <row r="144" spans="1:12" x14ac:dyDescent="0.2">
      <c r="A144" s="266" t="s">
        <v>262</v>
      </c>
      <c r="B144" s="310">
        <v>2</v>
      </c>
    </row>
    <row r="145" spans="1:2" x14ac:dyDescent="0.2">
      <c r="A145" s="266" t="s">
        <v>253</v>
      </c>
      <c r="B145" s="310">
        <v>3</v>
      </c>
    </row>
    <row r="146" spans="1:2" x14ac:dyDescent="0.2">
      <c r="A146" s="266" t="s">
        <v>257</v>
      </c>
      <c r="B146" s="310">
        <v>3</v>
      </c>
    </row>
    <row r="147" spans="1:2" x14ac:dyDescent="0.2">
      <c r="A147" s="266" t="s">
        <v>258</v>
      </c>
      <c r="B147" s="310">
        <v>3</v>
      </c>
    </row>
    <row r="148" spans="1:2" x14ac:dyDescent="0.2">
      <c r="A148" s="266" t="s">
        <v>337</v>
      </c>
      <c r="B148" s="310">
        <v>3</v>
      </c>
    </row>
    <row r="149" spans="1:2" x14ac:dyDescent="0.2">
      <c r="A149" s="266" t="s">
        <v>338</v>
      </c>
      <c r="B149" s="310">
        <v>4</v>
      </c>
    </row>
    <row r="150" spans="1:2" x14ac:dyDescent="0.2">
      <c r="A150" s="266" t="s">
        <v>263</v>
      </c>
      <c r="B150" s="310">
        <v>3</v>
      </c>
    </row>
    <row r="151" spans="1:2" x14ac:dyDescent="0.2">
      <c r="A151" s="266" t="s">
        <v>255</v>
      </c>
      <c r="B151" s="310">
        <v>4</v>
      </c>
    </row>
    <row r="152" spans="1:2" x14ac:dyDescent="0.2">
      <c r="A152" s="266" t="s">
        <v>260</v>
      </c>
      <c r="B152" s="310">
        <v>4</v>
      </c>
    </row>
    <row r="153" spans="1:2" x14ac:dyDescent="0.2">
      <c r="A153" s="266" t="s">
        <v>261</v>
      </c>
      <c r="B153" s="310">
        <v>4</v>
      </c>
    </row>
    <row r="154" spans="1:2" x14ac:dyDescent="0.2">
      <c r="A154" s="266" t="s">
        <v>264</v>
      </c>
      <c r="B154" s="310">
        <v>4</v>
      </c>
    </row>
  </sheetData>
  <sheetProtection algorithmName="SHA-512" hashValue="y3MLqLF3dbolc3L5nnb71tWKlqoJRBIyFBcjRHDeuEnKloZ4cxn1ZNw61NAy20I4HuqFO2GllrDMAU/0vtdpdQ==" saltValue="VEMI+NrNGydZOkqx3PUf8A==" spinCount="100000" sheet="1" objects="1" scenarios="1" selectLockedCells="1" selectUnlockedCells="1"/>
  <mergeCells count="9">
    <mergeCell ref="D87:D99"/>
    <mergeCell ref="D101:D113"/>
    <mergeCell ref="D115:D127"/>
    <mergeCell ref="D3:D15"/>
    <mergeCell ref="D17:D29"/>
    <mergeCell ref="D31:D43"/>
    <mergeCell ref="D45:D57"/>
    <mergeCell ref="D59:D71"/>
    <mergeCell ref="D73:D85"/>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EF958-F9BD-4F90-BB8C-CF940D21389E}">
  <dimension ref="A1:M154"/>
  <sheetViews>
    <sheetView topLeftCell="A21" workbookViewId="0">
      <selection activeCell="P22" sqref="P22"/>
    </sheetView>
  </sheetViews>
  <sheetFormatPr defaultColWidth="9.1796875" defaultRowHeight="10.5" x14ac:dyDescent="0.2"/>
  <cols>
    <col min="1" max="1" width="97.453125" style="266" customWidth="1"/>
    <col min="2" max="2" width="43.81640625" style="302" bestFit="1" customWidth="1"/>
    <col min="3" max="3" width="9.1796875" style="300"/>
    <col min="4" max="4" width="55.453125" style="266" customWidth="1"/>
    <col min="5" max="5" width="13.1796875" style="266" customWidth="1"/>
    <col min="6" max="16384" width="9.1796875" style="266"/>
  </cols>
  <sheetData>
    <row r="1" spans="1:13" ht="33.75" customHeight="1" x14ac:dyDescent="0.3">
      <c r="A1" s="349" t="s">
        <v>244</v>
      </c>
    </row>
    <row r="3" spans="1:13" ht="13.5" x14ac:dyDescent="0.3">
      <c r="A3" s="304" t="s">
        <v>267</v>
      </c>
      <c r="B3" s="311" t="s">
        <v>281</v>
      </c>
      <c r="C3" s="305" t="s">
        <v>153</v>
      </c>
      <c r="D3" s="462" t="s">
        <v>336</v>
      </c>
      <c r="M3" s="302">
        <v>22713</v>
      </c>
    </row>
    <row r="4" spans="1:13" ht="13.5" x14ac:dyDescent="0.3">
      <c r="A4" s="304"/>
      <c r="B4" s="311" t="s">
        <v>282</v>
      </c>
      <c r="C4" s="305"/>
      <c r="D4" s="462"/>
      <c r="M4" s="302">
        <v>22575</v>
      </c>
    </row>
    <row r="5" spans="1:13" x14ac:dyDescent="0.2">
      <c r="A5" s="266" t="s">
        <v>330</v>
      </c>
      <c r="B5" s="301">
        <v>318</v>
      </c>
      <c r="C5" s="300">
        <f>B5/B$15</f>
        <v>4.7076239822353809E-2</v>
      </c>
      <c r="D5" s="462"/>
      <c r="M5" s="302">
        <v>22547</v>
      </c>
    </row>
    <row r="6" spans="1:13" x14ac:dyDescent="0.2">
      <c r="A6" s="266" t="s">
        <v>329</v>
      </c>
      <c r="B6" s="301">
        <v>207</v>
      </c>
      <c r="C6" s="300">
        <f t="shared" ref="C6:C14" si="0">B6/B$15</f>
        <v>3.06439674315322E-2</v>
      </c>
      <c r="D6" s="462"/>
      <c r="M6" s="302"/>
    </row>
    <row r="7" spans="1:13" x14ac:dyDescent="0.2">
      <c r="A7" s="266" t="s">
        <v>237</v>
      </c>
      <c r="B7" s="301">
        <v>2452</v>
      </c>
      <c r="C7" s="300">
        <f t="shared" si="0"/>
        <v>0.3629903774981495</v>
      </c>
      <c r="D7" s="462"/>
      <c r="M7" s="302">
        <v>22464</v>
      </c>
    </row>
    <row r="8" spans="1:13" x14ac:dyDescent="0.2">
      <c r="A8" s="266" t="s">
        <v>238</v>
      </c>
      <c r="B8" s="301">
        <v>479</v>
      </c>
      <c r="C8" s="300">
        <f t="shared" si="0"/>
        <v>7.0910436713545522E-2</v>
      </c>
      <c r="D8" s="462"/>
      <c r="K8" s="360"/>
      <c r="L8" s="302">
        <v>31920</v>
      </c>
      <c r="M8" s="302">
        <v>22369</v>
      </c>
    </row>
    <row r="9" spans="1:13" x14ac:dyDescent="0.2">
      <c r="A9" s="266" t="s">
        <v>239</v>
      </c>
      <c r="B9" s="301">
        <v>494</v>
      </c>
      <c r="C9" s="300">
        <f t="shared" si="0"/>
        <v>7.3131014063656546E-2</v>
      </c>
      <c r="D9" s="462"/>
      <c r="M9" s="302">
        <v>22325</v>
      </c>
    </row>
    <row r="10" spans="1:13" x14ac:dyDescent="0.2">
      <c r="A10" s="266" t="s">
        <v>332</v>
      </c>
      <c r="B10" s="301">
        <v>557</v>
      </c>
      <c r="C10" s="300">
        <f t="shared" si="0"/>
        <v>8.245743893412287E-2</v>
      </c>
      <c r="D10" s="462"/>
      <c r="E10" s="300"/>
      <c r="M10" s="302">
        <v>22115</v>
      </c>
    </row>
    <row r="11" spans="1:13" x14ac:dyDescent="0.2">
      <c r="A11" s="266" t="s">
        <v>331</v>
      </c>
      <c r="B11" s="301">
        <v>277</v>
      </c>
      <c r="C11" s="300">
        <f t="shared" si="0"/>
        <v>4.100666173205033E-2</v>
      </c>
      <c r="D11" s="462"/>
      <c r="M11" s="302"/>
    </row>
    <row r="12" spans="1:13" x14ac:dyDescent="0.2">
      <c r="A12" s="266" t="s">
        <v>241</v>
      </c>
      <c r="B12" s="301">
        <v>750</v>
      </c>
      <c r="C12" s="300">
        <f t="shared" si="0"/>
        <v>0.11102886750555144</v>
      </c>
      <c r="D12" s="462"/>
      <c r="M12" s="302">
        <v>21812</v>
      </c>
    </row>
    <row r="13" spans="1:13" x14ac:dyDescent="0.2">
      <c r="A13" s="266" t="s">
        <v>334</v>
      </c>
      <c r="B13" s="301">
        <v>525</v>
      </c>
      <c r="C13" s="300">
        <f t="shared" si="0"/>
        <v>7.7720207253886009E-2</v>
      </c>
      <c r="D13" s="462"/>
      <c r="M13" s="302">
        <v>22459</v>
      </c>
    </row>
    <row r="14" spans="1:13" x14ac:dyDescent="0.2">
      <c r="A14" s="266" t="s">
        <v>333</v>
      </c>
      <c r="B14" s="301">
        <v>696</v>
      </c>
      <c r="C14" s="300">
        <f t="shared" si="0"/>
        <v>0.10303478904515175</v>
      </c>
      <c r="D14" s="462"/>
      <c r="M14" s="302"/>
    </row>
    <row r="15" spans="1:13" x14ac:dyDescent="0.2">
      <c r="A15" s="266" t="s">
        <v>0</v>
      </c>
      <c r="B15" s="301">
        <f>SUM(B5:B14)</f>
        <v>6755</v>
      </c>
      <c r="C15" s="300">
        <f>SUM(C5:C14)</f>
        <v>0.99999999999999978</v>
      </c>
      <c r="D15" s="462"/>
      <c r="M15" s="302">
        <v>22822</v>
      </c>
    </row>
    <row r="16" spans="1:13" x14ac:dyDescent="0.2">
      <c r="B16" s="301"/>
      <c r="L16" s="356"/>
      <c r="M16" s="302">
        <v>22998</v>
      </c>
    </row>
    <row r="17" spans="1:13" ht="13.5" x14ac:dyDescent="0.3">
      <c r="A17" s="304" t="s">
        <v>268</v>
      </c>
      <c r="B17" s="311" t="s">
        <v>281</v>
      </c>
      <c r="C17" s="305" t="s">
        <v>153</v>
      </c>
      <c r="D17" s="462" t="s">
        <v>283</v>
      </c>
      <c r="M17" s="302">
        <v>23019</v>
      </c>
    </row>
    <row r="18" spans="1:13" ht="13.5" x14ac:dyDescent="0.3">
      <c r="A18" s="304"/>
      <c r="B18" s="311" t="s">
        <v>282</v>
      </c>
      <c r="C18" s="305"/>
      <c r="D18" s="462"/>
    </row>
    <row r="19" spans="1:13" x14ac:dyDescent="0.2">
      <c r="A19" s="266" t="s">
        <v>330</v>
      </c>
      <c r="B19" s="301">
        <v>275</v>
      </c>
      <c r="C19" s="300">
        <f>B19/B$29</f>
        <v>5.5331991951710263E-2</v>
      </c>
      <c r="D19" s="462"/>
    </row>
    <row r="20" spans="1:13" x14ac:dyDescent="0.2">
      <c r="A20" s="266" t="s">
        <v>329</v>
      </c>
      <c r="B20" s="301">
        <v>171</v>
      </c>
      <c r="C20" s="300">
        <f t="shared" ref="C20:C28" si="1">B20/B$29</f>
        <v>3.4406438631790742E-2</v>
      </c>
      <c r="D20" s="462"/>
    </row>
    <row r="21" spans="1:13" x14ac:dyDescent="0.2">
      <c r="A21" s="266" t="s">
        <v>237</v>
      </c>
      <c r="B21" s="301">
        <v>1812</v>
      </c>
      <c r="C21" s="300">
        <f t="shared" si="1"/>
        <v>0.36458752515090542</v>
      </c>
      <c r="D21" s="462"/>
    </row>
    <row r="22" spans="1:13" x14ac:dyDescent="0.2">
      <c r="A22" s="266" t="s">
        <v>238</v>
      </c>
      <c r="B22" s="301">
        <v>344</v>
      </c>
      <c r="C22" s="300">
        <f t="shared" si="1"/>
        <v>6.9215291750503019E-2</v>
      </c>
      <c r="D22" s="462"/>
      <c r="G22" s="303"/>
    </row>
    <row r="23" spans="1:13" x14ac:dyDescent="0.2">
      <c r="A23" s="266" t="s">
        <v>239</v>
      </c>
      <c r="B23" s="301">
        <v>366</v>
      </c>
      <c r="C23" s="300">
        <f t="shared" si="1"/>
        <v>7.3641851106639844E-2</v>
      </c>
      <c r="D23" s="462"/>
    </row>
    <row r="24" spans="1:13" x14ac:dyDescent="0.2">
      <c r="A24" s="266" t="s">
        <v>332</v>
      </c>
      <c r="B24" s="301">
        <v>509</v>
      </c>
      <c r="C24" s="300">
        <f t="shared" si="1"/>
        <v>0.10241448692152917</v>
      </c>
      <c r="D24" s="462"/>
    </row>
    <row r="25" spans="1:13" x14ac:dyDescent="0.2">
      <c r="A25" s="266" t="s">
        <v>331</v>
      </c>
      <c r="B25" s="301">
        <v>218</v>
      </c>
      <c r="C25" s="300">
        <f t="shared" si="1"/>
        <v>4.386317907444668E-2</v>
      </c>
      <c r="D25" s="462"/>
    </row>
    <row r="26" spans="1:13" x14ac:dyDescent="0.2">
      <c r="A26" s="266" t="s">
        <v>241</v>
      </c>
      <c r="B26" s="301">
        <v>323</v>
      </c>
      <c r="C26" s="300">
        <f t="shared" si="1"/>
        <v>6.4989939637826968E-2</v>
      </c>
      <c r="D26" s="462"/>
    </row>
    <row r="27" spans="1:13" x14ac:dyDescent="0.2">
      <c r="A27" s="266" t="s">
        <v>334</v>
      </c>
      <c r="B27" s="301">
        <v>440</v>
      </c>
      <c r="C27" s="300">
        <f t="shared" si="1"/>
        <v>8.8531187122736416E-2</v>
      </c>
      <c r="D27" s="462"/>
    </row>
    <row r="28" spans="1:13" x14ac:dyDescent="0.2">
      <c r="A28" s="266" t="s">
        <v>333</v>
      </c>
      <c r="B28" s="301">
        <v>512</v>
      </c>
      <c r="C28" s="300">
        <f t="shared" si="1"/>
        <v>0.10301810865191147</v>
      </c>
      <c r="D28" s="462"/>
    </row>
    <row r="29" spans="1:13" x14ac:dyDescent="0.2">
      <c r="A29" s="266" t="s">
        <v>0</v>
      </c>
      <c r="B29" s="301">
        <f>SUM(B19:B28)</f>
        <v>4970</v>
      </c>
      <c r="C29" s="300">
        <f t="shared" ref="C29" si="2">B29/B$29</f>
        <v>1</v>
      </c>
      <c r="D29" s="462"/>
      <c r="F29" s="302"/>
      <c r="K29" s="360"/>
      <c r="L29" s="302">
        <v>26010</v>
      </c>
    </row>
    <row r="30" spans="1:13" x14ac:dyDescent="0.2">
      <c r="B30" s="301"/>
    </row>
    <row r="31" spans="1:13" ht="13.5" customHeight="1" x14ac:dyDescent="0.3">
      <c r="A31" s="304" t="s">
        <v>269</v>
      </c>
      <c r="B31" s="311" t="s">
        <v>281</v>
      </c>
      <c r="C31" s="305" t="s">
        <v>153</v>
      </c>
      <c r="D31" s="462" t="s">
        <v>284</v>
      </c>
    </row>
    <row r="32" spans="1:13" ht="13.5" x14ac:dyDescent="0.3">
      <c r="A32" s="304"/>
      <c r="B32" s="311" t="s">
        <v>282</v>
      </c>
      <c r="C32" s="305"/>
      <c r="D32" s="462"/>
    </row>
    <row r="33" spans="1:6" x14ac:dyDescent="0.2">
      <c r="A33" s="266" t="s">
        <v>330</v>
      </c>
      <c r="B33" s="301">
        <v>43</v>
      </c>
      <c r="C33" s="300">
        <f>B33/B$43</f>
        <v>2.4089635854341738E-2</v>
      </c>
      <c r="D33" s="462"/>
    </row>
    <row r="34" spans="1:6" x14ac:dyDescent="0.2">
      <c r="A34" s="266" t="s">
        <v>329</v>
      </c>
      <c r="B34" s="301">
        <v>36</v>
      </c>
      <c r="C34" s="300">
        <f t="shared" ref="C34:C42" si="3">B34/B$43</f>
        <v>2.0168067226890758E-2</v>
      </c>
      <c r="D34" s="462"/>
    </row>
    <row r="35" spans="1:6" x14ac:dyDescent="0.2">
      <c r="A35" s="266" t="s">
        <v>237</v>
      </c>
      <c r="B35" s="301">
        <v>640</v>
      </c>
      <c r="C35" s="300">
        <f t="shared" si="3"/>
        <v>0.35854341736694678</v>
      </c>
      <c r="D35" s="462"/>
    </row>
    <row r="36" spans="1:6" x14ac:dyDescent="0.2">
      <c r="A36" s="266" t="s">
        <v>238</v>
      </c>
      <c r="B36" s="301">
        <v>135</v>
      </c>
      <c r="C36" s="300">
        <f t="shared" si="3"/>
        <v>7.5630252100840331E-2</v>
      </c>
      <c r="D36" s="462"/>
    </row>
    <row r="37" spans="1:6" x14ac:dyDescent="0.2">
      <c r="A37" s="266" t="s">
        <v>239</v>
      </c>
      <c r="B37" s="301">
        <v>128</v>
      </c>
      <c r="C37" s="300">
        <f t="shared" si="3"/>
        <v>7.1708683473389351E-2</v>
      </c>
      <c r="D37" s="462"/>
    </row>
    <row r="38" spans="1:6" x14ac:dyDescent="0.2">
      <c r="A38" s="266" t="s">
        <v>332</v>
      </c>
      <c r="B38" s="301">
        <v>48</v>
      </c>
      <c r="C38" s="300">
        <f t="shared" si="3"/>
        <v>2.689075630252101E-2</v>
      </c>
      <c r="D38" s="462"/>
    </row>
    <row r="39" spans="1:6" x14ac:dyDescent="0.2">
      <c r="A39" s="266" t="s">
        <v>331</v>
      </c>
      <c r="B39" s="301">
        <v>59</v>
      </c>
      <c r="C39" s="300">
        <f t="shared" si="3"/>
        <v>3.3053221288515407E-2</v>
      </c>
      <c r="D39" s="462"/>
    </row>
    <row r="40" spans="1:6" x14ac:dyDescent="0.2">
      <c r="A40" s="266" t="s">
        <v>241</v>
      </c>
      <c r="B40" s="301">
        <v>427</v>
      </c>
      <c r="C40" s="300">
        <f t="shared" si="3"/>
        <v>0.23921568627450981</v>
      </c>
      <c r="D40" s="462"/>
    </row>
    <row r="41" spans="1:6" x14ac:dyDescent="0.2">
      <c r="A41" s="266" t="s">
        <v>334</v>
      </c>
      <c r="B41" s="301">
        <v>85</v>
      </c>
      <c r="C41" s="300">
        <f t="shared" si="3"/>
        <v>4.7619047619047616E-2</v>
      </c>
      <c r="D41" s="462"/>
    </row>
    <row r="42" spans="1:6" x14ac:dyDescent="0.2">
      <c r="A42" s="266" t="s">
        <v>333</v>
      </c>
      <c r="B42" s="301">
        <v>184</v>
      </c>
      <c r="C42" s="300">
        <f t="shared" si="3"/>
        <v>0.10308123249299719</v>
      </c>
      <c r="D42" s="462"/>
    </row>
    <row r="43" spans="1:6" x14ac:dyDescent="0.2">
      <c r="A43" s="266" t="s">
        <v>0</v>
      </c>
      <c r="B43" s="301">
        <f>SUM(B33:B42)</f>
        <v>1785</v>
      </c>
      <c r="C43" s="300">
        <f t="shared" ref="C43" si="4">B43/B$43</f>
        <v>1</v>
      </c>
      <c r="D43" s="462"/>
      <c r="F43" s="302"/>
    </row>
    <row r="44" spans="1:6" x14ac:dyDescent="0.2">
      <c r="B44" s="301"/>
    </row>
    <row r="45" spans="1:6" ht="13.5" customHeight="1" x14ac:dyDescent="0.3">
      <c r="A45" s="304" t="s">
        <v>270</v>
      </c>
      <c r="B45" s="311" t="s">
        <v>281</v>
      </c>
      <c r="C45" s="305" t="s">
        <v>153</v>
      </c>
      <c r="D45" s="462" t="s">
        <v>285</v>
      </c>
    </row>
    <row r="46" spans="1:6" ht="13.5" x14ac:dyDescent="0.3">
      <c r="A46" s="304"/>
      <c r="B46" s="311" t="s">
        <v>282</v>
      </c>
      <c r="C46" s="305"/>
      <c r="D46" s="462"/>
    </row>
    <row r="47" spans="1:6" x14ac:dyDescent="0.2">
      <c r="A47" s="266" t="s">
        <v>330</v>
      </c>
      <c r="B47" s="301">
        <v>206</v>
      </c>
      <c r="C47" s="300">
        <f>B47/B$57</f>
        <v>7.5568598679383717E-2</v>
      </c>
      <c r="D47" s="462"/>
    </row>
    <row r="48" spans="1:6" x14ac:dyDescent="0.2">
      <c r="A48" s="266" t="s">
        <v>329</v>
      </c>
      <c r="B48" s="301">
        <v>111</v>
      </c>
      <c r="C48" s="300">
        <f t="shared" ref="C48:C57" si="5">B48/B$57</f>
        <v>4.0719002201027144E-2</v>
      </c>
      <c r="D48" s="462"/>
    </row>
    <row r="49" spans="1:12" x14ac:dyDescent="0.2">
      <c r="A49" s="266" t="s">
        <v>237</v>
      </c>
      <c r="B49" s="301">
        <v>889</v>
      </c>
      <c r="C49" s="300">
        <f t="shared" si="5"/>
        <v>0.32611885546588409</v>
      </c>
      <c r="D49" s="462"/>
    </row>
    <row r="50" spans="1:12" x14ac:dyDescent="0.2">
      <c r="A50" s="266" t="s">
        <v>238</v>
      </c>
      <c r="B50" s="301">
        <v>59</v>
      </c>
      <c r="C50" s="300">
        <f t="shared" si="5"/>
        <v>2.1643433602347762E-2</v>
      </c>
      <c r="D50" s="462"/>
    </row>
    <row r="51" spans="1:12" x14ac:dyDescent="0.2">
      <c r="A51" s="266" t="s">
        <v>239</v>
      </c>
      <c r="B51" s="301">
        <v>342</v>
      </c>
      <c r="C51" s="300">
        <f t="shared" si="5"/>
        <v>0.12545854732208364</v>
      </c>
      <c r="D51" s="462"/>
      <c r="E51" s="300"/>
      <c r="F51" s="302"/>
      <c r="K51" s="360"/>
      <c r="L51" s="360"/>
    </row>
    <row r="52" spans="1:12" x14ac:dyDescent="0.2">
      <c r="A52" s="266" t="s">
        <v>332</v>
      </c>
      <c r="B52" s="301">
        <v>317</v>
      </c>
      <c r="C52" s="300">
        <f t="shared" si="5"/>
        <v>0.11628760088041086</v>
      </c>
      <c r="D52" s="462"/>
    </row>
    <row r="53" spans="1:12" x14ac:dyDescent="0.2">
      <c r="A53" s="266" t="s">
        <v>331</v>
      </c>
      <c r="B53" s="301">
        <v>123</v>
      </c>
      <c r="C53" s="300">
        <f t="shared" si="5"/>
        <v>4.5121056493030082E-2</v>
      </c>
      <c r="D53" s="462"/>
    </row>
    <row r="54" spans="1:12" x14ac:dyDescent="0.2">
      <c r="A54" s="266" t="s">
        <v>241</v>
      </c>
      <c r="B54" s="301">
        <v>127</v>
      </c>
      <c r="C54" s="300">
        <f t="shared" si="5"/>
        <v>4.6588407923697728E-2</v>
      </c>
      <c r="D54" s="462"/>
    </row>
    <row r="55" spans="1:12" x14ac:dyDescent="0.2">
      <c r="A55" s="266" t="s">
        <v>334</v>
      </c>
      <c r="B55" s="301">
        <v>291</v>
      </c>
      <c r="C55" s="300">
        <f t="shared" si="5"/>
        <v>0.10674981658107116</v>
      </c>
      <c r="D55" s="462"/>
    </row>
    <row r="56" spans="1:12" x14ac:dyDescent="0.2">
      <c r="A56" s="266" t="s">
        <v>333</v>
      </c>
      <c r="B56" s="301">
        <v>261</v>
      </c>
      <c r="C56" s="300">
        <f t="shared" si="5"/>
        <v>9.5744680851063829E-2</v>
      </c>
      <c r="D56" s="462"/>
    </row>
    <row r="57" spans="1:12" x14ac:dyDescent="0.2">
      <c r="A57" s="266" t="s">
        <v>0</v>
      </c>
      <c r="B57" s="301">
        <f>SUM(B47:B56)</f>
        <v>2726</v>
      </c>
      <c r="C57" s="300">
        <f t="shared" si="5"/>
        <v>1</v>
      </c>
      <c r="D57" s="462"/>
    </row>
    <row r="58" spans="1:12" x14ac:dyDescent="0.2">
      <c r="B58" s="301"/>
    </row>
    <row r="59" spans="1:12" ht="13.5" customHeight="1" x14ac:dyDescent="0.3">
      <c r="A59" s="304" t="s">
        <v>271</v>
      </c>
      <c r="B59" s="311" t="s">
        <v>281</v>
      </c>
      <c r="C59" s="305" t="s">
        <v>153</v>
      </c>
      <c r="D59" s="462" t="s">
        <v>286</v>
      </c>
    </row>
    <row r="60" spans="1:12" ht="13.5" x14ac:dyDescent="0.3">
      <c r="A60" s="304"/>
      <c r="B60" s="311" t="s">
        <v>282</v>
      </c>
      <c r="C60" s="305"/>
      <c r="D60" s="462"/>
    </row>
    <row r="61" spans="1:12" x14ac:dyDescent="0.2">
      <c r="A61" s="266" t="s">
        <v>330</v>
      </c>
      <c r="B61" s="301">
        <v>94</v>
      </c>
      <c r="C61" s="300">
        <f>B61/B$71</f>
        <v>3.2867132867132866E-2</v>
      </c>
      <c r="D61" s="462"/>
    </row>
    <row r="62" spans="1:12" x14ac:dyDescent="0.2">
      <c r="A62" s="266" t="s">
        <v>329</v>
      </c>
      <c r="B62" s="302">
        <v>76</v>
      </c>
      <c r="C62" s="300">
        <f t="shared" ref="C62:C70" si="6">B62/B$71</f>
        <v>2.6573426573426574E-2</v>
      </c>
      <c r="D62" s="462"/>
      <c r="F62" s="300"/>
    </row>
    <row r="63" spans="1:12" x14ac:dyDescent="0.2">
      <c r="A63" s="266" t="s">
        <v>237</v>
      </c>
      <c r="B63" s="301">
        <v>1077</v>
      </c>
      <c r="C63" s="300">
        <f t="shared" si="6"/>
        <v>0.37657342657342657</v>
      </c>
      <c r="D63" s="462"/>
    </row>
    <row r="64" spans="1:12" x14ac:dyDescent="0.2">
      <c r="A64" s="266" t="s">
        <v>238</v>
      </c>
      <c r="B64" s="301">
        <v>232</v>
      </c>
      <c r="C64" s="300">
        <f t="shared" si="6"/>
        <v>8.1118881118881117E-2</v>
      </c>
      <c r="D64" s="462"/>
    </row>
    <row r="65" spans="1:12" x14ac:dyDescent="0.2">
      <c r="A65" s="266" t="s">
        <v>239</v>
      </c>
      <c r="B65" s="301">
        <v>152</v>
      </c>
      <c r="C65" s="300">
        <f t="shared" si="6"/>
        <v>5.3146853146853149E-2</v>
      </c>
      <c r="D65" s="462"/>
    </row>
    <row r="66" spans="1:12" x14ac:dyDescent="0.2">
      <c r="A66" s="266" t="s">
        <v>332</v>
      </c>
      <c r="B66" s="301">
        <v>177</v>
      </c>
      <c r="C66" s="300">
        <f t="shared" si="6"/>
        <v>6.1888111888111885E-2</v>
      </c>
      <c r="D66" s="462"/>
    </row>
    <row r="67" spans="1:12" x14ac:dyDescent="0.2">
      <c r="A67" s="266" t="s">
        <v>331</v>
      </c>
      <c r="B67" s="301">
        <v>105</v>
      </c>
      <c r="C67" s="300">
        <f t="shared" si="6"/>
        <v>3.6713286713286712E-2</v>
      </c>
      <c r="D67" s="462"/>
    </row>
    <row r="68" spans="1:12" x14ac:dyDescent="0.2">
      <c r="A68" s="266" t="s">
        <v>241</v>
      </c>
      <c r="B68" s="301">
        <v>449</v>
      </c>
      <c r="C68" s="300">
        <f t="shared" si="6"/>
        <v>0.156993006993007</v>
      </c>
      <c r="D68" s="462"/>
    </row>
    <row r="69" spans="1:12" x14ac:dyDescent="0.2">
      <c r="A69" s="266" t="s">
        <v>334</v>
      </c>
      <c r="B69" s="301">
        <v>166</v>
      </c>
      <c r="C69" s="300">
        <f t="shared" si="6"/>
        <v>5.8041958041958039E-2</v>
      </c>
      <c r="D69" s="462"/>
    </row>
    <row r="70" spans="1:12" x14ac:dyDescent="0.2">
      <c r="A70" s="266" t="s">
        <v>333</v>
      </c>
      <c r="B70" s="301">
        <v>332</v>
      </c>
      <c r="C70" s="300">
        <f t="shared" si="6"/>
        <v>0.11608391608391608</v>
      </c>
      <c r="D70" s="462"/>
    </row>
    <row r="71" spans="1:12" x14ac:dyDescent="0.2">
      <c r="A71" s="266" t="s">
        <v>0</v>
      </c>
      <c r="B71" s="301">
        <f>SUM(B61:B70)</f>
        <v>2860</v>
      </c>
      <c r="C71" s="300">
        <f t="shared" ref="C71" si="7">B71/B$71</f>
        <v>1</v>
      </c>
      <c r="D71" s="462"/>
    </row>
    <row r="72" spans="1:12" x14ac:dyDescent="0.2">
      <c r="B72" s="301"/>
    </row>
    <row r="73" spans="1:12" ht="13.5" x14ac:dyDescent="0.3">
      <c r="A73" s="304" t="s">
        <v>272</v>
      </c>
      <c r="B73" s="311" t="s">
        <v>281</v>
      </c>
      <c r="C73" s="305" t="s">
        <v>153</v>
      </c>
      <c r="D73" s="462" t="s">
        <v>287</v>
      </c>
    </row>
    <row r="74" spans="1:12" ht="13.5" x14ac:dyDescent="0.3">
      <c r="A74" s="304"/>
      <c r="B74" s="311" t="s">
        <v>282</v>
      </c>
      <c r="C74" s="305"/>
      <c r="D74" s="462"/>
      <c r="K74" s="360"/>
      <c r="L74" s="266">
        <v>625051434</v>
      </c>
    </row>
    <row r="75" spans="1:12" x14ac:dyDescent="0.2">
      <c r="A75" s="266" t="s">
        <v>330</v>
      </c>
      <c r="B75" s="301">
        <v>18</v>
      </c>
      <c r="C75" s="300">
        <f>B75/B$85</f>
        <v>1.5397775876817793E-2</v>
      </c>
      <c r="D75" s="462"/>
    </row>
    <row r="76" spans="1:12" x14ac:dyDescent="0.2">
      <c r="A76" s="266" t="s">
        <v>329</v>
      </c>
      <c r="B76" s="302">
        <v>20</v>
      </c>
      <c r="C76" s="300">
        <f t="shared" ref="C76:C84" si="8">B76/B$85</f>
        <v>1.7108639863130881E-2</v>
      </c>
      <c r="D76" s="462"/>
    </row>
    <row r="77" spans="1:12" x14ac:dyDescent="0.2">
      <c r="A77" s="266" t="s">
        <v>237</v>
      </c>
      <c r="B77" s="301">
        <v>486</v>
      </c>
      <c r="C77" s="300">
        <f t="shared" si="8"/>
        <v>0.41573994867408043</v>
      </c>
      <c r="D77" s="462"/>
    </row>
    <row r="78" spans="1:12" x14ac:dyDescent="0.2">
      <c r="A78" s="266" t="s">
        <v>238</v>
      </c>
      <c r="B78" s="301">
        <v>188</v>
      </c>
      <c r="C78" s="300">
        <f t="shared" si="8"/>
        <v>0.16082121471343028</v>
      </c>
      <c r="D78" s="462"/>
    </row>
    <row r="79" spans="1:12" x14ac:dyDescent="0.2">
      <c r="A79" s="266" t="s">
        <v>239</v>
      </c>
      <c r="B79" s="301">
        <v>0</v>
      </c>
      <c r="C79" s="300">
        <f t="shared" si="8"/>
        <v>0</v>
      </c>
      <c r="D79" s="462"/>
    </row>
    <row r="80" spans="1:12" x14ac:dyDescent="0.2">
      <c r="A80" s="266" t="s">
        <v>332</v>
      </c>
      <c r="B80" s="301">
        <v>63</v>
      </c>
      <c r="C80" s="300">
        <f t="shared" si="8"/>
        <v>5.3892215568862277E-2</v>
      </c>
      <c r="D80" s="462"/>
    </row>
    <row r="81" spans="1:4" x14ac:dyDescent="0.2">
      <c r="A81" s="266" t="s">
        <v>331</v>
      </c>
      <c r="B81" s="302">
        <v>49</v>
      </c>
      <c r="C81" s="300">
        <f t="shared" si="8"/>
        <v>4.1916167664670656E-2</v>
      </c>
      <c r="D81" s="462"/>
    </row>
    <row r="82" spans="1:4" x14ac:dyDescent="0.2">
      <c r="A82" s="266" t="s">
        <v>241</v>
      </c>
      <c r="B82" s="301">
        <v>174</v>
      </c>
      <c r="C82" s="300">
        <f t="shared" si="8"/>
        <v>0.14884516680923868</v>
      </c>
      <c r="D82" s="462"/>
    </row>
    <row r="83" spans="1:4" x14ac:dyDescent="0.2">
      <c r="A83" s="266" t="s">
        <v>334</v>
      </c>
      <c r="B83" s="301">
        <v>68</v>
      </c>
      <c r="C83" s="300">
        <f t="shared" si="8"/>
        <v>5.8169375534644997E-2</v>
      </c>
      <c r="D83" s="462"/>
    </row>
    <row r="84" spans="1:4" x14ac:dyDescent="0.2">
      <c r="A84" s="266" t="s">
        <v>333</v>
      </c>
      <c r="B84" s="301">
        <v>103</v>
      </c>
      <c r="C84" s="300">
        <f t="shared" si="8"/>
        <v>8.8109495295124032E-2</v>
      </c>
      <c r="D84" s="462"/>
    </row>
    <row r="85" spans="1:4" x14ac:dyDescent="0.2">
      <c r="A85" s="266" t="s">
        <v>0</v>
      </c>
      <c r="B85" s="301">
        <f>SUM(B75:B84)</f>
        <v>1169</v>
      </c>
      <c r="C85" s="300">
        <f t="shared" ref="C85" si="9">B85/B$85</f>
        <v>1</v>
      </c>
      <c r="D85" s="462"/>
    </row>
    <row r="86" spans="1:4" x14ac:dyDescent="0.2">
      <c r="B86" s="301"/>
    </row>
    <row r="87" spans="1:4" ht="13.5" x14ac:dyDescent="0.3">
      <c r="A87" s="304" t="s">
        <v>273</v>
      </c>
      <c r="B87" s="311" t="s">
        <v>281</v>
      </c>
      <c r="C87" s="305" t="s">
        <v>153</v>
      </c>
      <c r="D87" s="462" t="s">
        <v>288</v>
      </c>
    </row>
    <row r="88" spans="1:4" ht="13.5" x14ac:dyDescent="0.3">
      <c r="A88" s="304"/>
      <c r="B88" s="311" t="s">
        <v>282</v>
      </c>
      <c r="C88" s="305"/>
      <c r="D88" s="462"/>
    </row>
    <row r="89" spans="1:4" x14ac:dyDescent="0.2">
      <c r="A89" s="266" t="s">
        <v>330</v>
      </c>
      <c r="B89" s="301">
        <v>215</v>
      </c>
      <c r="C89" s="300">
        <f>B89/B$99</f>
        <v>5.7120085015940486E-2</v>
      </c>
      <c r="D89" s="462"/>
    </row>
    <row r="90" spans="1:4" x14ac:dyDescent="0.2">
      <c r="A90" s="266" t="s">
        <v>329</v>
      </c>
      <c r="B90" s="301">
        <v>62</v>
      </c>
      <c r="C90" s="300">
        <f t="shared" ref="C90:C99" si="10">B90/B$99</f>
        <v>1.647183846971307E-2</v>
      </c>
      <c r="D90" s="462"/>
    </row>
    <row r="91" spans="1:4" x14ac:dyDescent="0.2">
      <c r="A91" s="266" t="s">
        <v>237</v>
      </c>
      <c r="B91" s="301">
        <v>1593</v>
      </c>
      <c r="C91" s="300">
        <f t="shared" si="10"/>
        <v>0.42321997874601486</v>
      </c>
      <c r="D91" s="462"/>
    </row>
    <row r="92" spans="1:4" x14ac:dyDescent="0.2">
      <c r="A92" s="266" t="s">
        <v>238</v>
      </c>
      <c r="B92" s="301">
        <v>340</v>
      </c>
      <c r="C92" s="300">
        <f t="shared" si="10"/>
        <v>9.0329436769394256E-2</v>
      </c>
      <c r="D92" s="462"/>
    </row>
    <row r="93" spans="1:4" x14ac:dyDescent="0.2">
      <c r="A93" s="266" t="s">
        <v>239</v>
      </c>
      <c r="B93" s="301">
        <v>227</v>
      </c>
      <c r="C93" s="300">
        <f t="shared" si="10"/>
        <v>6.0308182784272052E-2</v>
      </c>
      <c r="D93" s="462"/>
    </row>
    <row r="94" spans="1:4" x14ac:dyDescent="0.2">
      <c r="A94" s="266" t="s">
        <v>332</v>
      </c>
      <c r="B94" s="301">
        <v>434</v>
      </c>
      <c r="C94" s="300">
        <f t="shared" si="10"/>
        <v>0.11530286928799149</v>
      </c>
      <c r="D94" s="462"/>
    </row>
    <row r="95" spans="1:4" x14ac:dyDescent="0.2">
      <c r="A95" s="266" t="s">
        <v>331</v>
      </c>
      <c r="B95" s="301">
        <v>65</v>
      </c>
      <c r="C95" s="300">
        <f t="shared" si="10"/>
        <v>1.7268862911795961E-2</v>
      </c>
      <c r="D95" s="462"/>
    </row>
    <row r="96" spans="1:4" x14ac:dyDescent="0.2">
      <c r="A96" s="266" t="s">
        <v>241</v>
      </c>
      <c r="B96" s="301">
        <v>271</v>
      </c>
      <c r="C96" s="300">
        <f t="shared" si="10"/>
        <v>7.199787460148778E-2</v>
      </c>
      <c r="D96" s="462"/>
    </row>
    <row r="97" spans="1:12" x14ac:dyDescent="0.2">
      <c r="A97" s="266" t="s">
        <v>334</v>
      </c>
      <c r="B97" s="301">
        <v>355</v>
      </c>
      <c r="C97" s="300">
        <f t="shared" si="10"/>
        <v>9.4314558979808713E-2</v>
      </c>
      <c r="D97" s="462"/>
    </row>
    <row r="98" spans="1:12" x14ac:dyDescent="0.2">
      <c r="A98" s="266" t="s">
        <v>333</v>
      </c>
      <c r="B98" s="301">
        <v>202</v>
      </c>
      <c r="C98" s="300">
        <f t="shared" si="10"/>
        <v>5.3666312433581297E-2</v>
      </c>
      <c r="D98" s="462"/>
    </row>
    <row r="99" spans="1:12" x14ac:dyDescent="0.2">
      <c r="A99" s="266" t="s">
        <v>0</v>
      </c>
      <c r="B99" s="301">
        <f>SUM(B89:B98)</f>
        <v>3764</v>
      </c>
      <c r="C99" s="300">
        <f t="shared" si="10"/>
        <v>1</v>
      </c>
      <c r="D99" s="462"/>
    </row>
    <row r="100" spans="1:12" x14ac:dyDescent="0.2">
      <c r="B100" s="301"/>
    </row>
    <row r="101" spans="1:12" ht="13.5" customHeight="1" x14ac:dyDescent="0.3">
      <c r="A101" s="304" t="s">
        <v>274</v>
      </c>
      <c r="B101" s="311" t="s">
        <v>281</v>
      </c>
      <c r="C101" s="305" t="s">
        <v>153</v>
      </c>
      <c r="D101" s="462" t="s">
        <v>289</v>
      </c>
      <c r="K101" s="360"/>
      <c r="L101" s="361">
        <f>'Maandcijfers medewerkers'!M14</f>
        <v>22947</v>
      </c>
    </row>
    <row r="102" spans="1:12" ht="13.5" x14ac:dyDescent="0.3">
      <c r="A102" s="304"/>
      <c r="B102" s="311" t="s">
        <v>282</v>
      </c>
      <c r="C102" s="305"/>
      <c r="D102" s="462"/>
    </row>
    <row r="103" spans="1:12" x14ac:dyDescent="0.2">
      <c r="A103" s="266" t="s">
        <v>330</v>
      </c>
      <c r="B103" s="301">
        <v>85</v>
      </c>
      <c r="C103" s="300">
        <f>B103/B$113</f>
        <v>3.996238834038552E-2</v>
      </c>
      <c r="D103" s="462"/>
    </row>
    <row r="104" spans="1:12" x14ac:dyDescent="0.2">
      <c r="A104" s="266" t="s">
        <v>329</v>
      </c>
      <c r="B104" s="301">
        <v>98</v>
      </c>
      <c r="C104" s="300">
        <f t="shared" ref="C104:C112" si="11">B104/B$113</f>
        <v>4.6074283027738597E-2</v>
      </c>
      <c r="D104" s="462"/>
    </row>
    <row r="105" spans="1:12" x14ac:dyDescent="0.2">
      <c r="A105" s="266" t="s">
        <v>237</v>
      </c>
      <c r="B105" s="301">
        <v>723</v>
      </c>
      <c r="C105" s="300">
        <f t="shared" si="11"/>
        <v>0.33991537376586745</v>
      </c>
      <c r="D105" s="462"/>
    </row>
    <row r="106" spans="1:12" x14ac:dyDescent="0.2">
      <c r="A106" s="266" t="s">
        <v>238</v>
      </c>
      <c r="B106" s="301">
        <v>109</v>
      </c>
      <c r="C106" s="300">
        <f t="shared" si="11"/>
        <v>5.1245886224729663E-2</v>
      </c>
      <c r="D106" s="462"/>
    </row>
    <row r="107" spans="1:12" x14ac:dyDescent="0.2">
      <c r="A107" s="266" t="s">
        <v>239</v>
      </c>
      <c r="B107" s="301">
        <v>213</v>
      </c>
      <c r="C107" s="300">
        <f t="shared" si="11"/>
        <v>0.1001410437235543</v>
      </c>
      <c r="D107" s="462"/>
    </row>
    <row r="108" spans="1:12" x14ac:dyDescent="0.2">
      <c r="A108" s="266" t="s">
        <v>332</v>
      </c>
      <c r="B108" s="301">
        <v>108</v>
      </c>
      <c r="C108" s="300">
        <f t="shared" si="11"/>
        <v>5.0775740479548657E-2</v>
      </c>
      <c r="D108" s="462"/>
    </row>
    <row r="109" spans="1:12" x14ac:dyDescent="0.2">
      <c r="A109" s="266" t="s">
        <v>331</v>
      </c>
      <c r="B109" s="301">
        <v>135</v>
      </c>
      <c r="C109" s="300">
        <f t="shared" si="11"/>
        <v>6.3469675599435824E-2</v>
      </c>
      <c r="D109" s="462"/>
    </row>
    <row r="110" spans="1:12" x14ac:dyDescent="0.2">
      <c r="A110" s="266" t="s">
        <v>241</v>
      </c>
      <c r="B110" s="301">
        <v>230</v>
      </c>
      <c r="C110" s="300">
        <f t="shared" si="11"/>
        <v>0.1081335213916314</v>
      </c>
      <c r="D110" s="462"/>
    </row>
    <row r="111" spans="1:12" x14ac:dyDescent="0.2">
      <c r="A111" s="266" t="s">
        <v>334</v>
      </c>
      <c r="B111" s="301">
        <v>131</v>
      </c>
      <c r="C111" s="300">
        <f t="shared" si="11"/>
        <v>6.1589092618711802E-2</v>
      </c>
      <c r="D111" s="462"/>
    </row>
    <row r="112" spans="1:12" x14ac:dyDescent="0.2">
      <c r="A112" s="266" t="s">
        <v>333</v>
      </c>
      <c r="B112" s="301">
        <v>295</v>
      </c>
      <c r="C112" s="300">
        <f t="shared" si="11"/>
        <v>0.13869299482839681</v>
      </c>
      <c r="D112" s="462"/>
    </row>
    <row r="113" spans="1:12" x14ac:dyDescent="0.2">
      <c r="A113" s="266" t="s">
        <v>0</v>
      </c>
      <c r="B113" s="301">
        <f>SUM(B103:B112)</f>
        <v>2127</v>
      </c>
      <c r="C113" s="300">
        <f t="shared" ref="C113" si="12">B113/B$113</f>
        <v>1</v>
      </c>
      <c r="D113" s="462"/>
    </row>
    <row r="114" spans="1:12" x14ac:dyDescent="0.2">
      <c r="B114" s="301"/>
    </row>
    <row r="115" spans="1:12" ht="13.5" customHeight="1" x14ac:dyDescent="0.3">
      <c r="A115" s="304" t="s">
        <v>275</v>
      </c>
      <c r="B115" s="311" t="s">
        <v>281</v>
      </c>
      <c r="C115" s="305" t="s">
        <v>153</v>
      </c>
      <c r="D115" s="462" t="s">
        <v>290</v>
      </c>
    </row>
    <row r="116" spans="1:12" ht="13.5" x14ac:dyDescent="0.3">
      <c r="A116" s="304"/>
      <c r="B116" s="311" t="s">
        <v>282</v>
      </c>
      <c r="C116" s="305"/>
      <c r="D116" s="462"/>
    </row>
    <row r="117" spans="1:12" x14ac:dyDescent="0.2">
      <c r="A117" s="266" t="s">
        <v>330</v>
      </c>
      <c r="B117" s="301">
        <v>18</v>
      </c>
      <c r="C117" s="300">
        <f>B117/B$127</f>
        <v>2.0833333333333332E-2</v>
      </c>
      <c r="D117" s="462"/>
    </row>
    <row r="118" spans="1:12" x14ac:dyDescent="0.2">
      <c r="A118" s="266" t="s">
        <v>329</v>
      </c>
      <c r="B118" s="301">
        <v>47</v>
      </c>
      <c r="C118" s="300">
        <f t="shared" ref="C118:C126" si="13">B118/B$127</f>
        <v>5.4398148148148147E-2</v>
      </c>
      <c r="D118" s="462"/>
      <c r="L118" s="266">
        <v>14443.1572265625</v>
      </c>
    </row>
    <row r="119" spans="1:12" x14ac:dyDescent="0.2">
      <c r="A119" s="266" t="s">
        <v>237</v>
      </c>
      <c r="B119" s="301">
        <v>136</v>
      </c>
      <c r="C119" s="300">
        <f t="shared" si="13"/>
        <v>0.15740740740740741</v>
      </c>
      <c r="D119" s="462"/>
      <c r="L119" s="356">
        <v>14481.4033203125</v>
      </c>
    </row>
    <row r="120" spans="1:12" x14ac:dyDescent="0.2">
      <c r="A120" s="266" t="s">
        <v>238</v>
      </c>
      <c r="B120" s="301">
        <v>30</v>
      </c>
      <c r="C120" s="300">
        <f t="shared" si="13"/>
        <v>3.4722222222222224E-2</v>
      </c>
      <c r="D120" s="462"/>
      <c r="L120" s="266">
        <v>14503.7841796875</v>
      </c>
    </row>
    <row r="121" spans="1:12" x14ac:dyDescent="0.2">
      <c r="A121" s="266" t="s">
        <v>239</v>
      </c>
      <c r="B121" s="301">
        <v>54</v>
      </c>
      <c r="C121" s="300">
        <f t="shared" si="13"/>
        <v>6.25E-2</v>
      </c>
      <c r="D121" s="462"/>
      <c r="K121" s="360"/>
      <c r="L121" s="266">
        <v>14621.560546875</v>
      </c>
    </row>
    <row r="122" spans="1:12" x14ac:dyDescent="0.2">
      <c r="A122" s="266" t="s">
        <v>332</v>
      </c>
      <c r="B122" s="301">
        <v>15</v>
      </c>
      <c r="C122" s="300">
        <f t="shared" si="13"/>
        <v>1.7361111111111112E-2</v>
      </c>
      <c r="D122" s="462"/>
    </row>
    <row r="123" spans="1:12" x14ac:dyDescent="0.2">
      <c r="A123" s="266" t="s">
        <v>331</v>
      </c>
      <c r="B123" s="301">
        <v>77</v>
      </c>
      <c r="C123" s="300">
        <f t="shared" si="13"/>
        <v>8.9120370370370364E-2</v>
      </c>
      <c r="D123" s="462"/>
    </row>
    <row r="124" spans="1:12" x14ac:dyDescent="0.2">
      <c r="A124" s="266" t="s">
        <v>241</v>
      </c>
      <c r="B124" s="301">
        <v>249</v>
      </c>
      <c r="C124" s="300">
        <f t="shared" si="13"/>
        <v>0.28819444444444442</v>
      </c>
      <c r="D124" s="462"/>
    </row>
    <row r="125" spans="1:12" x14ac:dyDescent="0.2">
      <c r="A125" s="266" t="s">
        <v>334</v>
      </c>
      <c r="B125" s="301">
        <v>39</v>
      </c>
      <c r="C125" s="300">
        <f t="shared" si="13"/>
        <v>4.5138888888888888E-2</v>
      </c>
      <c r="D125" s="462"/>
    </row>
    <row r="126" spans="1:12" x14ac:dyDescent="0.2">
      <c r="A126" s="266" t="s">
        <v>333</v>
      </c>
      <c r="B126" s="301">
        <v>199</v>
      </c>
      <c r="C126" s="300">
        <f t="shared" si="13"/>
        <v>0.23032407407407407</v>
      </c>
      <c r="D126" s="462"/>
    </row>
    <row r="127" spans="1:12" x14ac:dyDescent="0.2">
      <c r="A127" s="266" t="s">
        <v>0</v>
      </c>
      <c r="B127" s="301">
        <f>SUM(B117:B126)</f>
        <v>864</v>
      </c>
      <c r="C127" s="300">
        <f t="shared" ref="C127" si="14">B127/B$127</f>
        <v>1</v>
      </c>
      <c r="D127" s="462"/>
    </row>
    <row r="128" spans="1:12" x14ac:dyDescent="0.2">
      <c r="A128" s="306"/>
      <c r="B128" s="308"/>
      <c r="C128" s="309"/>
    </row>
    <row r="130" spans="1:12" x14ac:dyDescent="0.2">
      <c r="A130" s="321" t="s">
        <v>276</v>
      </c>
      <c r="B130" s="317"/>
      <c r="C130" s="318"/>
    </row>
    <row r="131" spans="1:12" x14ac:dyDescent="0.2">
      <c r="A131" s="266" t="s">
        <v>245</v>
      </c>
    </row>
    <row r="132" spans="1:12" x14ac:dyDescent="0.2">
      <c r="A132" s="266" t="s">
        <v>335</v>
      </c>
    </row>
    <row r="133" spans="1:12" x14ac:dyDescent="0.2">
      <c r="A133" s="266" t="s">
        <v>247</v>
      </c>
    </row>
    <row r="134" spans="1:12" x14ac:dyDescent="0.2">
      <c r="A134" s="266" t="s">
        <v>248</v>
      </c>
    </row>
    <row r="135" spans="1:12" x14ac:dyDescent="0.2">
      <c r="A135" s="266" t="s">
        <v>249</v>
      </c>
    </row>
    <row r="136" spans="1:12" x14ac:dyDescent="0.2">
      <c r="A136" s="266" t="s">
        <v>250</v>
      </c>
    </row>
    <row r="137" spans="1:12" x14ac:dyDescent="0.2">
      <c r="A137" s="266" t="s">
        <v>251</v>
      </c>
    </row>
    <row r="139" spans="1:12" x14ac:dyDescent="0.2">
      <c r="A139" s="319" t="s">
        <v>265</v>
      </c>
      <c r="B139" s="320" t="s">
        <v>252</v>
      </c>
    </row>
    <row r="140" spans="1:12" x14ac:dyDescent="0.2">
      <c r="B140" s="310"/>
    </row>
    <row r="141" spans="1:12" x14ac:dyDescent="0.2">
      <c r="A141" s="266" t="s">
        <v>254</v>
      </c>
      <c r="B141" s="310">
        <v>2</v>
      </c>
    </row>
    <row r="142" spans="1:12" x14ac:dyDescent="0.2">
      <c r="A142" s="266" t="s">
        <v>256</v>
      </c>
      <c r="B142" s="310">
        <v>2</v>
      </c>
      <c r="L142" s="360"/>
    </row>
    <row r="143" spans="1:12" x14ac:dyDescent="0.2">
      <c r="A143" s="266" t="s">
        <v>259</v>
      </c>
      <c r="B143" s="310">
        <v>2</v>
      </c>
    </row>
    <row r="144" spans="1:12" x14ac:dyDescent="0.2">
      <c r="A144" s="266" t="s">
        <v>262</v>
      </c>
      <c r="B144" s="310">
        <v>2</v>
      </c>
    </row>
    <row r="145" spans="1:2" x14ac:dyDescent="0.2">
      <c r="A145" s="266" t="s">
        <v>253</v>
      </c>
      <c r="B145" s="310">
        <v>3</v>
      </c>
    </row>
    <row r="146" spans="1:2" x14ac:dyDescent="0.2">
      <c r="A146" s="266" t="s">
        <v>257</v>
      </c>
      <c r="B146" s="310">
        <v>3</v>
      </c>
    </row>
    <row r="147" spans="1:2" x14ac:dyDescent="0.2">
      <c r="A147" s="266" t="s">
        <v>258</v>
      </c>
      <c r="B147" s="310">
        <v>3</v>
      </c>
    </row>
    <row r="148" spans="1:2" x14ac:dyDescent="0.2">
      <c r="A148" s="266" t="s">
        <v>337</v>
      </c>
      <c r="B148" s="310">
        <v>3</v>
      </c>
    </row>
    <row r="149" spans="1:2" x14ac:dyDescent="0.2">
      <c r="A149" s="266" t="s">
        <v>338</v>
      </c>
      <c r="B149" s="310">
        <v>4</v>
      </c>
    </row>
    <row r="150" spans="1:2" x14ac:dyDescent="0.2">
      <c r="A150" s="266" t="s">
        <v>263</v>
      </c>
      <c r="B150" s="310">
        <v>3</v>
      </c>
    </row>
    <row r="151" spans="1:2" x14ac:dyDescent="0.2">
      <c r="A151" s="266" t="s">
        <v>255</v>
      </c>
      <c r="B151" s="310">
        <v>4</v>
      </c>
    </row>
    <row r="152" spans="1:2" x14ac:dyDescent="0.2">
      <c r="A152" s="266" t="s">
        <v>260</v>
      </c>
      <c r="B152" s="310">
        <v>4</v>
      </c>
    </row>
    <row r="153" spans="1:2" x14ac:dyDescent="0.2">
      <c r="A153" s="266" t="s">
        <v>261</v>
      </c>
      <c r="B153" s="310">
        <v>4</v>
      </c>
    </row>
    <row r="154" spans="1:2" x14ac:dyDescent="0.2">
      <c r="A154" s="266" t="s">
        <v>264</v>
      </c>
      <c r="B154" s="310">
        <v>4</v>
      </c>
    </row>
  </sheetData>
  <sheetProtection algorithmName="SHA-512" hashValue="D3i8+na/CI2s1NkTEzzMeaLnTsxMZR/O/QV4UeyZ1/4TMI2VxNPuE4f36QAtD3P+b+fdcSHew8EoaWZ+2xUzWw==" saltValue="MZbvsywCnnv7SmZO3R3nUQ==" spinCount="100000" sheet="1" objects="1" scenarios="1" selectLockedCells="1" selectUnlockedCells="1"/>
  <mergeCells count="9">
    <mergeCell ref="D87:D99"/>
    <mergeCell ref="D101:D113"/>
    <mergeCell ref="D115:D127"/>
    <mergeCell ref="D3:D15"/>
    <mergeCell ref="D17:D29"/>
    <mergeCell ref="D31:D43"/>
    <mergeCell ref="D45:D57"/>
    <mergeCell ref="D59:D71"/>
    <mergeCell ref="D73:D8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B31C1-73BD-4806-93FE-F06A160D5699}">
  <dimension ref="A1:M154"/>
  <sheetViews>
    <sheetView workbookViewId="0">
      <selection activeCell="P22" sqref="P22"/>
    </sheetView>
  </sheetViews>
  <sheetFormatPr defaultColWidth="9.1796875" defaultRowHeight="10.5" x14ac:dyDescent="0.2"/>
  <cols>
    <col min="1" max="1" width="91.453125" style="266" bestFit="1" customWidth="1"/>
    <col min="2" max="2" width="43.81640625" style="302" bestFit="1" customWidth="1"/>
    <col min="3" max="3" width="9.1796875" style="300"/>
    <col min="4" max="4" width="56.1796875" style="266" customWidth="1"/>
    <col min="5" max="16384" width="9.1796875" style="266"/>
  </cols>
  <sheetData>
    <row r="1" spans="1:13" ht="15" x14ac:dyDescent="0.3">
      <c r="A1" s="307" t="s">
        <v>244</v>
      </c>
    </row>
    <row r="3" spans="1:13" ht="13.5" x14ac:dyDescent="0.3">
      <c r="A3" s="304" t="s">
        <v>267</v>
      </c>
      <c r="B3" s="311" t="s">
        <v>243</v>
      </c>
      <c r="C3" s="305" t="s">
        <v>153</v>
      </c>
      <c r="D3" s="462" t="s">
        <v>291</v>
      </c>
      <c r="M3" s="302">
        <v>22713</v>
      </c>
    </row>
    <row r="4" spans="1:13" ht="13.5" x14ac:dyDescent="0.3">
      <c r="A4" s="304"/>
      <c r="B4" s="311" t="s">
        <v>266</v>
      </c>
      <c r="C4" s="305"/>
      <c r="D4" s="462"/>
      <c r="M4" s="302">
        <v>22575</v>
      </c>
    </row>
    <row r="5" spans="1:13" x14ac:dyDescent="0.2">
      <c r="A5" s="266" t="s">
        <v>330</v>
      </c>
      <c r="B5" s="301">
        <v>283</v>
      </c>
      <c r="C5" s="300">
        <f>B5/B$15</f>
        <v>3.7310481212920237E-2</v>
      </c>
      <c r="D5" s="462"/>
      <c r="M5" s="302">
        <v>22547</v>
      </c>
    </row>
    <row r="6" spans="1:13" x14ac:dyDescent="0.2">
      <c r="A6" s="266" t="s">
        <v>329</v>
      </c>
      <c r="B6" s="301">
        <v>229</v>
      </c>
      <c r="C6" s="300">
        <f t="shared" ref="C6:C14" si="0">B6/B$15</f>
        <v>3.0191166776532632E-2</v>
      </c>
      <c r="D6" s="462"/>
      <c r="M6" s="302"/>
    </row>
    <row r="7" spans="1:13" x14ac:dyDescent="0.2">
      <c r="A7" s="266" t="s">
        <v>237</v>
      </c>
      <c r="B7" s="301">
        <v>2637</v>
      </c>
      <c r="C7" s="300">
        <f t="shared" si="0"/>
        <v>0.34765985497692814</v>
      </c>
      <c r="D7" s="462"/>
      <c r="M7" s="302">
        <v>22464</v>
      </c>
    </row>
    <row r="8" spans="1:13" x14ac:dyDescent="0.2">
      <c r="A8" s="266" t="s">
        <v>238</v>
      </c>
      <c r="B8" s="301">
        <v>570</v>
      </c>
      <c r="C8" s="300">
        <f t="shared" si="0"/>
        <v>7.514831905075807E-2</v>
      </c>
      <c r="D8" s="462"/>
      <c r="K8" s="360"/>
      <c r="L8" s="302">
        <v>31920</v>
      </c>
      <c r="M8" s="302">
        <v>22369</v>
      </c>
    </row>
    <row r="9" spans="1:13" x14ac:dyDescent="0.2">
      <c r="A9" s="266" t="s">
        <v>239</v>
      </c>
      <c r="B9" s="301">
        <v>559</v>
      </c>
      <c r="C9" s="300">
        <f t="shared" si="0"/>
        <v>7.3698088332234679E-2</v>
      </c>
      <c r="D9" s="462"/>
      <c r="M9" s="302">
        <v>22325</v>
      </c>
    </row>
    <row r="10" spans="1:13" x14ac:dyDescent="0.2">
      <c r="A10" s="266" t="s">
        <v>332</v>
      </c>
      <c r="B10" s="301">
        <v>715</v>
      </c>
      <c r="C10" s="300">
        <f t="shared" si="0"/>
        <v>9.4264996704021095E-2</v>
      </c>
      <c r="D10" s="462"/>
      <c r="M10" s="302">
        <v>22115</v>
      </c>
    </row>
    <row r="11" spans="1:13" x14ac:dyDescent="0.2">
      <c r="A11" s="266" t="s">
        <v>331</v>
      </c>
      <c r="B11" s="301">
        <v>324</v>
      </c>
      <c r="C11" s="300">
        <f t="shared" si="0"/>
        <v>4.2715886618325642E-2</v>
      </c>
      <c r="D11" s="462"/>
      <c r="M11" s="302"/>
    </row>
    <row r="12" spans="1:13" x14ac:dyDescent="0.2">
      <c r="A12" s="266" t="s">
        <v>241</v>
      </c>
      <c r="B12" s="301">
        <v>839</v>
      </c>
      <c r="C12" s="300">
        <f t="shared" si="0"/>
        <v>0.11061305207646671</v>
      </c>
      <c r="D12" s="462"/>
      <c r="M12" s="302">
        <v>21812</v>
      </c>
    </row>
    <row r="13" spans="1:13" x14ac:dyDescent="0.2">
      <c r="A13" s="266" t="s">
        <v>334</v>
      </c>
      <c r="B13" s="301">
        <v>640</v>
      </c>
      <c r="C13" s="300">
        <f t="shared" si="0"/>
        <v>8.4377059986816078E-2</v>
      </c>
      <c r="D13" s="462"/>
      <c r="M13" s="302">
        <v>22459</v>
      </c>
    </row>
    <row r="14" spans="1:13" x14ac:dyDescent="0.2">
      <c r="A14" s="266" t="s">
        <v>333</v>
      </c>
      <c r="B14" s="301">
        <v>789</v>
      </c>
      <c r="C14" s="300">
        <f t="shared" si="0"/>
        <v>0.1040210942649967</v>
      </c>
      <c r="D14" s="462"/>
      <c r="M14" s="302"/>
    </row>
    <row r="15" spans="1:13" x14ac:dyDescent="0.2">
      <c r="A15" s="266" t="s">
        <v>0</v>
      </c>
      <c r="B15" s="301">
        <f>SUM(B5:B14)</f>
        <v>7585</v>
      </c>
      <c r="C15" s="300">
        <f>SUM(C5:C13)</f>
        <v>0.89597890573500338</v>
      </c>
      <c r="D15" s="462"/>
      <c r="M15" s="302">
        <v>22822</v>
      </c>
    </row>
    <row r="16" spans="1:13" x14ac:dyDescent="0.2">
      <c r="B16" s="301"/>
      <c r="L16" s="356"/>
      <c r="M16" s="302">
        <v>22998</v>
      </c>
    </row>
    <row r="17" spans="1:13" ht="13.5" x14ac:dyDescent="0.3">
      <c r="A17" s="304" t="s">
        <v>268</v>
      </c>
      <c r="B17" s="311" t="s">
        <v>243</v>
      </c>
      <c r="C17" s="305" t="s">
        <v>153</v>
      </c>
      <c r="D17" s="462" t="s">
        <v>292</v>
      </c>
      <c r="M17" s="302">
        <v>23019</v>
      </c>
    </row>
    <row r="18" spans="1:13" ht="13.5" x14ac:dyDescent="0.3">
      <c r="A18" s="304"/>
      <c r="B18" s="311" t="s">
        <v>266</v>
      </c>
      <c r="C18" s="305"/>
      <c r="D18" s="462"/>
    </row>
    <row r="19" spans="1:13" x14ac:dyDescent="0.2">
      <c r="A19" s="266" t="s">
        <v>330</v>
      </c>
      <c r="B19" s="301">
        <v>247</v>
      </c>
      <c r="C19" s="300">
        <f>B19/B$29</f>
        <v>4.3061366806136682E-2</v>
      </c>
      <c r="D19" s="462"/>
    </row>
    <row r="20" spans="1:13" x14ac:dyDescent="0.2">
      <c r="A20" s="266" t="s">
        <v>329</v>
      </c>
      <c r="B20" s="301">
        <v>191</v>
      </c>
      <c r="C20" s="300">
        <f t="shared" ref="C20:C28" si="1">B20/B$29</f>
        <v>3.329846582984658E-2</v>
      </c>
      <c r="D20" s="462"/>
    </row>
    <row r="21" spans="1:13" x14ac:dyDescent="0.2">
      <c r="A21" s="266" t="s">
        <v>237</v>
      </c>
      <c r="B21" s="301">
        <v>2045</v>
      </c>
      <c r="C21" s="300">
        <f t="shared" si="1"/>
        <v>0.35652022315202231</v>
      </c>
      <c r="D21" s="462"/>
    </row>
    <row r="22" spans="1:13" x14ac:dyDescent="0.2">
      <c r="A22" s="266" t="s">
        <v>238</v>
      </c>
      <c r="B22" s="301">
        <v>433</v>
      </c>
      <c r="C22" s="300">
        <f t="shared" si="1"/>
        <v>7.5488145048814501E-2</v>
      </c>
      <c r="D22" s="462"/>
      <c r="G22" s="303"/>
    </row>
    <row r="23" spans="1:13" x14ac:dyDescent="0.2">
      <c r="A23" s="266" t="s">
        <v>239</v>
      </c>
      <c r="B23" s="301">
        <v>437</v>
      </c>
      <c r="C23" s="300">
        <f t="shared" si="1"/>
        <v>7.6185495118549509E-2</v>
      </c>
      <c r="D23" s="462"/>
    </row>
    <row r="24" spans="1:13" x14ac:dyDescent="0.2">
      <c r="A24" s="266" t="s">
        <v>332</v>
      </c>
      <c r="B24" s="301">
        <v>644</v>
      </c>
      <c r="C24" s="300">
        <f t="shared" si="1"/>
        <v>0.11227336122733612</v>
      </c>
      <c r="D24" s="462"/>
    </row>
    <row r="25" spans="1:13" x14ac:dyDescent="0.2">
      <c r="A25" s="266" t="s">
        <v>331</v>
      </c>
      <c r="B25" s="301">
        <v>269</v>
      </c>
      <c r="C25" s="300">
        <f t="shared" si="1"/>
        <v>4.6896792189679216E-2</v>
      </c>
      <c r="D25" s="462"/>
    </row>
    <row r="26" spans="1:13" x14ac:dyDescent="0.2">
      <c r="A26" s="266" t="s">
        <v>241</v>
      </c>
      <c r="B26" s="301">
        <v>345</v>
      </c>
      <c r="C26" s="300">
        <f t="shared" si="1"/>
        <v>6.0146443514644349E-2</v>
      </c>
      <c r="D26" s="462"/>
    </row>
    <row r="27" spans="1:13" x14ac:dyDescent="0.2">
      <c r="A27" s="266" t="s">
        <v>334</v>
      </c>
      <c r="B27" s="301">
        <v>541</v>
      </c>
      <c r="C27" s="300">
        <f t="shared" si="1"/>
        <v>9.4316596931659696E-2</v>
      </c>
      <c r="D27" s="462"/>
    </row>
    <row r="28" spans="1:13" x14ac:dyDescent="0.2">
      <c r="A28" s="266" t="s">
        <v>333</v>
      </c>
      <c r="B28" s="301">
        <v>584</v>
      </c>
      <c r="C28" s="300">
        <f t="shared" si="1"/>
        <v>0.10181311018131102</v>
      </c>
      <c r="D28" s="462"/>
    </row>
    <row r="29" spans="1:13" x14ac:dyDescent="0.2">
      <c r="A29" s="266" t="s">
        <v>0</v>
      </c>
      <c r="B29" s="301">
        <f>SUM(B19:B28)</f>
        <v>5736</v>
      </c>
      <c r="C29" s="300">
        <f t="shared" ref="C29" si="2">B29/B$29</f>
        <v>1</v>
      </c>
      <c r="D29" s="462"/>
      <c r="F29" s="302"/>
      <c r="K29" s="360"/>
      <c r="L29" s="302">
        <v>26010</v>
      </c>
    </row>
    <row r="30" spans="1:13" x14ac:dyDescent="0.2">
      <c r="B30" s="301"/>
    </row>
    <row r="31" spans="1:13" ht="13.5" x14ac:dyDescent="0.3">
      <c r="A31" s="304" t="s">
        <v>269</v>
      </c>
      <c r="B31" s="311" t="s">
        <v>243</v>
      </c>
      <c r="C31" s="305" t="s">
        <v>153</v>
      </c>
      <c r="D31" s="462" t="s">
        <v>293</v>
      </c>
    </row>
    <row r="32" spans="1:13" ht="13.5" x14ac:dyDescent="0.3">
      <c r="A32" s="304"/>
      <c r="B32" s="311" t="s">
        <v>266</v>
      </c>
      <c r="C32" s="305"/>
      <c r="D32" s="462"/>
    </row>
    <row r="33" spans="1:6" x14ac:dyDescent="0.2">
      <c r="A33" s="266" t="s">
        <v>330</v>
      </c>
      <c r="B33" s="301">
        <v>36</v>
      </c>
      <c r="C33" s="300">
        <f>B33/B$43</f>
        <v>1.9469983775013522E-2</v>
      </c>
      <c r="D33" s="462"/>
    </row>
    <row r="34" spans="1:6" x14ac:dyDescent="0.2">
      <c r="A34" s="266" t="s">
        <v>329</v>
      </c>
      <c r="B34" s="301">
        <v>38</v>
      </c>
      <c r="C34" s="300">
        <f t="shared" ref="C34:C42" si="3">B34/B$43</f>
        <v>2.0551649540292049E-2</v>
      </c>
      <c r="D34" s="462"/>
    </row>
    <row r="35" spans="1:6" x14ac:dyDescent="0.2">
      <c r="A35" s="266" t="s">
        <v>237</v>
      </c>
      <c r="B35" s="301">
        <v>592</v>
      </c>
      <c r="C35" s="300">
        <f t="shared" si="3"/>
        <v>0.32017306652244454</v>
      </c>
      <c r="D35" s="462"/>
    </row>
    <row r="36" spans="1:6" x14ac:dyDescent="0.2">
      <c r="A36" s="266" t="s">
        <v>238</v>
      </c>
      <c r="B36" s="301">
        <v>137</v>
      </c>
      <c r="C36" s="300">
        <f t="shared" si="3"/>
        <v>7.4094104921579237E-2</v>
      </c>
      <c r="D36" s="462"/>
    </row>
    <row r="37" spans="1:6" x14ac:dyDescent="0.2">
      <c r="A37" s="266" t="s">
        <v>239</v>
      </c>
      <c r="B37" s="301">
        <v>122</v>
      </c>
      <c r="C37" s="300">
        <f t="shared" si="3"/>
        <v>6.5981611681990265E-2</v>
      </c>
      <c r="D37" s="462"/>
    </row>
    <row r="38" spans="1:6" x14ac:dyDescent="0.2">
      <c r="A38" s="266" t="s">
        <v>332</v>
      </c>
      <c r="B38" s="301">
        <v>71</v>
      </c>
      <c r="C38" s="300">
        <f t="shared" si="3"/>
        <v>3.8399134667387778E-2</v>
      </c>
      <c r="D38" s="462"/>
    </row>
    <row r="39" spans="1:6" x14ac:dyDescent="0.2">
      <c r="A39" s="266" t="s">
        <v>331</v>
      </c>
      <c r="B39" s="301">
        <v>55</v>
      </c>
      <c r="C39" s="300">
        <f t="shared" si="3"/>
        <v>2.9745808545159545E-2</v>
      </c>
      <c r="D39" s="462"/>
    </row>
    <row r="40" spans="1:6" x14ac:dyDescent="0.2">
      <c r="A40" s="266" t="s">
        <v>241</v>
      </c>
      <c r="B40" s="301">
        <v>494</v>
      </c>
      <c r="C40" s="300">
        <f t="shared" si="3"/>
        <v>0.26717144402379667</v>
      </c>
      <c r="D40" s="462"/>
    </row>
    <row r="41" spans="1:6" x14ac:dyDescent="0.2">
      <c r="A41" s="266" t="s">
        <v>334</v>
      </c>
      <c r="B41" s="301">
        <v>99</v>
      </c>
      <c r="C41" s="300">
        <f t="shared" si="3"/>
        <v>5.3542455381287185E-2</v>
      </c>
      <c r="D41" s="462"/>
    </row>
    <row r="42" spans="1:6" x14ac:dyDescent="0.2">
      <c r="A42" s="266" t="s">
        <v>333</v>
      </c>
      <c r="B42" s="301">
        <v>205</v>
      </c>
      <c r="C42" s="300">
        <f t="shared" si="3"/>
        <v>0.11087074094104922</v>
      </c>
      <c r="D42" s="462"/>
    </row>
    <row r="43" spans="1:6" x14ac:dyDescent="0.2">
      <c r="A43" s="266" t="s">
        <v>0</v>
      </c>
      <c r="B43" s="301">
        <f>SUM(B33:B42)</f>
        <v>1849</v>
      </c>
      <c r="C43" s="300">
        <f t="shared" ref="C43" si="4">B43/B$43</f>
        <v>1</v>
      </c>
      <c r="D43" s="462"/>
      <c r="F43" s="302"/>
    </row>
    <row r="44" spans="1:6" x14ac:dyDescent="0.2">
      <c r="B44" s="301"/>
    </row>
    <row r="45" spans="1:6" ht="13.5" x14ac:dyDescent="0.3">
      <c r="A45" s="304" t="s">
        <v>270</v>
      </c>
      <c r="B45" s="311" t="s">
        <v>243</v>
      </c>
      <c r="C45" s="305" t="s">
        <v>153</v>
      </c>
      <c r="D45" s="462" t="s">
        <v>294</v>
      </c>
    </row>
    <row r="46" spans="1:6" ht="13.5" x14ac:dyDescent="0.3">
      <c r="A46" s="304"/>
      <c r="B46" s="311" t="s">
        <v>266</v>
      </c>
      <c r="C46" s="305"/>
      <c r="D46" s="462"/>
    </row>
    <row r="47" spans="1:6" x14ac:dyDescent="0.2">
      <c r="A47" s="266" t="s">
        <v>330</v>
      </c>
      <c r="B47" s="301">
        <v>180</v>
      </c>
      <c r="C47" s="300">
        <f>B47/B$57</f>
        <v>5.9642147117296221E-2</v>
      </c>
      <c r="D47" s="462"/>
    </row>
    <row r="48" spans="1:6" x14ac:dyDescent="0.2">
      <c r="A48" s="266" t="s">
        <v>329</v>
      </c>
      <c r="B48" s="301">
        <v>116</v>
      </c>
      <c r="C48" s="300">
        <f t="shared" ref="C48:C56" si="5">B48/B$57</f>
        <v>3.8436050364479786E-2</v>
      </c>
      <c r="D48" s="462"/>
    </row>
    <row r="49" spans="1:12" x14ac:dyDescent="0.2">
      <c r="A49" s="266" t="s">
        <v>237</v>
      </c>
      <c r="B49" s="301">
        <v>1034</v>
      </c>
      <c r="C49" s="300">
        <f t="shared" si="5"/>
        <v>0.34261100066269051</v>
      </c>
      <c r="D49" s="462"/>
    </row>
    <row r="50" spans="1:12" x14ac:dyDescent="0.2">
      <c r="A50" s="266" t="s">
        <v>238</v>
      </c>
      <c r="B50" s="301">
        <v>70</v>
      </c>
      <c r="C50" s="300">
        <f t="shared" si="5"/>
        <v>2.3194168323392977E-2</v>
      </c>
      <c r="D50" s="462"/>
    </row>
    <row r="51" spans="1:12" x14ac:dyDescent="0.2">
      <c r="A51" s="266" t="s">
        <v>239</v>
      </c>
      <c r="B51" s="301">
        <v>412</v>
      </c>
      <c r="C51" s="300">
        <f t="shared" si="5"/>
        <v>0.13651424784625579</v>
      </c>
      <c r="D51" s="462"/>
    </row>
    <row r="52" spans="1:12" x14ac:dyDescent="0.2">
      <c r="A52" s="266" t="s">
        <v>332</v>
      </c>
      <c r="B52" s="301">
        <v>354</v>
      </c>
      <c r="C52" s="300">
        <f t="shared" si="5"/>
        <v>0.1172962226640159</v>
      </c>
      <c r="D52" s="462"/>
      <c r="F52" s="302"/>
      <c r="K52" s="360"/>
      <c r="L52" s="360"/>
    </row>
    <row r="53" spans="1:12" x14ac:dyDescent="0.2">
      <c r="A53" s="266" t="s">
        <v>331</v>
      </c>
      <c r="B53" s="301">
        <v>153</v>
      </c>
      <c r="C53" s="300">
        <f t="shared" si="5"/>
        <v>5.0695825049701791E-2</v>
      </c>
      <c r="D53" s="462"/>
      <c r="F53" s="302"/>
      <c r="K53" s="385"/>
      <c r="L53" s="385"/>
    </row>
    <row r="54" spans="1:12" x14ac:dyDescent="0.2">
      <c r="A54" s="266" t="s">
        <v>241</v>
      </c>
      <c r="B54" s="301">
        <v>111</v>
      </c>
      <c r="C54" s="300">
        <f t="shared" si="5"/>
        <v>3.6779324055666002E-2</v>
      </c>
      <c r="D54" s="462"/>
    </row>
    <row r="55" spans="1:12" x14ac:dyDescent="0.2">
      <c r="A55" s="266" t="s">
        <v>334</v>
      </c>
      <c r="B55" s="301">
        <v>321</v>
      </c>
      <c r="C55" s="300">
        <f t="shared" si="5"/>
        <v>0.10636182902584493</v>
      </c>
      <c r="D55" s="462"/>
    </row>
    <row r="56" spans="1:12" x14ac:dyDescent="0.2">
      <c r="A56" s="266" t="s">
        <v>333</v>
      </c>
      <c r="B56" s="301">
        <v>267</v>
      </c>
      <c r="C56" s="300">
        <f t="shared" si="5"/>
        <v>8.8469184890656069E-2</v>
      </c>
      <c r="D56" s="462"/>
    </row>
    <row r="57" spans="1:12" x14ac:dyDescent="0.2">
      <c r="A57" s="266" t="s">
        <v>0</v>
      </c>
      <c r="B57" s="301">
        <f>SUM(B47:B56)</f>
        <v>3018</v>
      </c>
      <c r="C57" s="300">
        <f t="shared" ref="C57" si="6">B57/B$57</f>
        <v>1</v>
      </c>
      <c r="D57" s="462"/>
    </row>
    <row r="58" spans="1:12" x14ac:dyDescent="0.2">
      <c r="B58" s="301"/>
    </row>
    <row r="59" spans="1:12" ht="13.5" x14ac:dyDescent="0.3">
      <c r="A59" s="304" t="s">
        <v>271</v>
      </c>
      <c r="B59" s="311" t="s">
        <v>243</v>
      </c>
      <c r="C59" s="305" t="s">
        <v>153</v>
      </c>
      <c r="D59" s="462" t="s">
        <v>295</v>
      </c>
    </row>
    <row r="60" spans="1:12" ht="13.5" x14ac:dyDescent="0.3">
      <c r="A60" s="304"/>
      <c r="B60" s="311" t="s">
        <v>266</v>
      </c>
      <c r="C60" s="305"/>
      <c r="D60" s="462"/>
    </row>
    <row r="61" spans="1:12" x14ac:dyDescent="0.2">
      <c r="A61" s="266" t="s">
        <v>330</v>
      </c>
      <c r="B61" s="301">
        <v>82</v>
      </c>
      <c r="C61" s="300">
        <f>B61/B$71</f>
        <v>2.4969549330085262E-2</v>
      </c>
      <c r="D61" s="462"/>
    </row>
    <row r="62" spans="1:12" x14ac:dyDescent="0.2">
      <c r="A62" s="266" t="s">
        <v>329</v>
      </c>
      <c r="B62" s="301">
        <v>84</v>
      </c>
      <c r="C62" s="300">
        <f t="shared" ref="C62:C70" si="7">B62/B$71</f>
        <v>2.5578562728380026E-2</v>
      </c>
      <c r="D62" s="462"/>
    </row>
    <row r="63" spans="1:12" x14ac:dyDescent="0.2">
      <c r="A63" s="266" t="s">
        <v>237</v>
      </c>
      <c r="B63" s="301">
        <v>1133</v>
      </c>
      <c r="C63" s="300">
        <f t="shared" si="7"/>
        <v>0.34500609013398292</v>
      </c>
      <c r="D63" s="462"/>
    </row>
    <row r="64" spans="1:12" x14ac:dyDescent="0.2">
      <c r="A64" s="266" t="s">
        <v>238</v>
      </c>
      <c r="B64" s="301">
        <v>298</v>
      </c>
      <c r="C64" s="300">
        <f t="shared" si="7"/>
        <v>9.0742996345919605E-2</v>
      </c>
      <c r="D64" s="462"/>
    </row>
    <row r="65" spans="1:12" x14ac:dyDescent="0.2">
      <c r="A65" s="266" t="s">
        <v>239</v>
      </c>
      <c r="B65" s="301">
        <v>147</v>
      </c>
      <c r="C65" s="300">
        <f t="shared" si="7"/>
        <v>4.4762484774665046E-2</v>
      </c>
      <c r="D65" s="462"/>
    </row>
    <row r="66" spans="1:12" x14ac:dyDescent="0.2">
      <c r="A66" s="266" t="s">
        <v>332</v>
      </c>
      <c r="B66" s="301">
        <v>253</v>
      </c>
      <c r="C66" s="300">
        <f t="shared" si="7"/>
        <v>7.7040194884287455E-2</v>
      </c>
      <c r="D66" s="462"/>
    </row>
    <row r="67" spans="1:12" x14ac:dyDescent="0.2">
      <c r="A67" s="266" t="s">
        <v>331</v>
      </c>
      <c r="B67" s="301">
        <v>107</v>
      </c>
      <c r="C67" s="300">
        <f t="shared" si="7"/>
        <v>3.2582216808769791E-2</v>
      </c>
      <c r="D67" s="462"/>
    </row>
    <row r="68" spans="1:12" x14ac:dyDescent="0.2">
      <c r="A68" s="266" t="s">
        <v>241</v>
      </c>
      <c r="B68" s="301">
        <v>523</v>
      </c>
      <c r="C68" s="300">
        <f t="shared" si="7"/>
        <v>0.15925700365408038</v>
      </c>
      <c r="D68" s="462"/>
    </row>
    <row r="69" spans="1:12" x14ac:dyDescent="0.2">
      <c r="A69" s="266" t="s">
        <v>334</v>
      </c>
      <c r="B69" s="301">
        <v>248</v>
      </c>
      <c r="C69" s="300">
        <f t="shared" si="7"/>
        <v>7.5517661388550553E-2</v>
      </c>
      <c r="D69" s="462"/>
    </row>
    <row r="70" spans="1:12" x14ac:dyDescent="0.2">
      <c r="A70" s="266" t="s">
        <v>333</v>
      </c>
      <c r="B70" s="301">
        <v>409</v>
      </c>
      <c r="C70" s="300">
        <f t="shared" si="7"/>
        <v>0.12454323995127893</v>
      </c>
      <c r="D70" s="462"/>
    </row>
    <row r="71" spans="1:12" x14ac:dyDescent="0.2">
      <c r="A71" s="266" t="s">
        <v>0</v>
      </c>
      <c r="B71" s="301">
        <f>SUM(B61:B70)</f>
        <v>3284</v>
      </c>
      <c r="C71" s="300">
        <f t="shared" ref="C71" si="8">B71/B$71</f>
        <v>1</v>
      </c>
      <c r="D71" s="462"/>
    </row>
    <row r="72" spans="1:12" x14ac:dyDescent="0.2">
      <c r="B72" s="301"/>
    </row>
    <row r="73" spans="1:12" ht="13.5" x14ac:dyDescent="0.3">
      <c r="A73" s="304" t="s">
        <v>272</v>
      </c>
      <c r="B73" s="311" t="s">
        <v>243</v>
      </c>
      <c r="C73" s="305" t="s">
        <v>153</v>
      </c>
      <c r="D73" s="462" t="s">
        <v>296</v>
      </c>
    </row>
    <row r="74" spans="1:12" ht="13.5" x14ac:dyDescent="0.3">
      <c r="A74" s="304"/>
      <c r="B74" s="311" t="s">
        <v>266</v>
      </c>
      <c r="C74" s="305"/>
      <c r="D74" s="462"/>
      <c r="K74" s="360"/>
      <c r="L74" s="266">
        <v>625051434</v>
      </c>
    </row>
    <row r="75" spans="1:12" x14ac:dyDescent="0.2">
      <c r="A75" s="266" t="s">
        <v>330</v>
      </c>
      <c r="B75" s="301">
        <v>21</v>
      </c>
      <c r="C75" s="300">
        <f>B75/B$85</f>
        <v>1.6367887763055339E-2</v>
      </c>
      <c r="D75" s="462"/>
    </row>
    <row r="76" spans="1:12" x14ac:dyDescent="0.2">
      <c r="A76" s="266" t="s">
        <v>329</v>
      </c>
      <c r="B76" s="301">
        <v>29</v>
      </c>
      <c r="C76" s="300">
        <f t="shared" ref="C76:C84" si="9">B76/B$85</f>
        <v>2.260327357755261E-2</v>
      </c>
      <c r="D76" s="462"/>
    </row>
    <row r="77" spans="1:12" x14ac:dyDescent="0.2">
      <c r="A77" s="266" t="s">
        <v>237</v>
      </c>
      <c r="B77" s="301">
        <v>470</v>
      </c>
      <c r="C77" s="300">
        <f t="shared" si="9"/>
        <v>0.36632891660171474</v>
      </c>
      <c r="D77" s="462"/>
    </row>
    <row r="78" spans="1:12" x14ac:dyDescent="0.2">
      <c r="A78" s="266" t="s">
        <v>238</v>
      </c>
      <c r="B78" s="301">
        <v>202</v>
      </c>
      <c r="C78" s="300">
        <f t="shared" si="9"/>
        <v>0.15744349181605613</v>
      </c>
      <c r="D78" s="462"/>
    </row>
    <row r="79" spans="1:12" x14ac:dyDescent="0.2">
      <c r="A79" s="266" t="s">
        <v>239</v>
      </c>
      <c r="B79" s="301">
        <v>0</v>
      </c>
      <c r="C79" s="300">
        <f t="shared" si="9"/>
        <v>0</v>
      </c>
      <c r="D79" s="462"/>
    </row>
    <row r="80" spans="1:12" x14ac:dyDescent="0.2">
      <c r="A80" s="266" t="s">
        <v>332</v>
      </c>
      <c r="B80" s="301">
        <v>108</v>
      </c>
      <c r="C80" s="300">
        <f t="shared" si="9"/>
        <v>8.4177708495713169E-2</v>
      </c>
      <c r="D80" s="462"/>
    </row>
    <row r="81" spans="1:4" x14ac:dyDescent="0.2">
      <c r="A81" s="266" t="s">
        <v>331</v>
      </c>
      <c r="B81" s="301">
        <v>64</v>
      </c>
      <c r="C81" s="300">
        <f t="shared" si="9"/>
        <v>4.9883086515978177E-2</v>
      </c>
      <c r="D81" s="462"/>
    </row>
    <row r="82" spans="1:4" x14ac:dyDescent="0.2">
      <c r="A82" s="266" t="s">
        <v>241</v>
      </c>
      <c r="B82" s="301">
        <v>205</v>
      </c>
      <c r="C82" s="300">
        <f t="shared" si="9"/>
        <v>0.15978176149649259</v>
      </c>
      <c r="D82" s="462"/>
    </row>
    <row r="83" spans="1:4" x14ac:dyDescent="0.2">
      <c r="A83" s="266" t="s">
        <v>334</v>
      </c>
      <c r="B83" s="301">
        <v>71</v>
      </c>
      <c r="C83" s="300">
        <f t="shared" si="9"/>
        <v>5.5339049103663288E-2</v>
      </c>
      <c r="D83" s="462"/>
    </row>
    <row r="84" spans="1:4" x14ac:dyDescent="0.2">
      <c r="A84" s="266" t="s">
        <v>333</v>
      </c>
      <c r="B84" s="301">
        <v>113</v>
      </c>
      <c r="C84" s="300">
        <f t="shared" si="9"/>
        <v>8.8074824629773965E-2</v>
      </c>
      <c r="D84" s="462"/>
    </row>
    <row r="85" spans="1:4" x14ac:dyDescent="0.2">
      <c r="A85" s="266" t="s">
        <v>0</v>
      </c>
      <c r="B85" s="301">
        <f>SUM(B75:B84)</f>
        <v>1283</v>
      </c>
      <c r="C85" s="300">
        <f t="shared" ref="C85" si="10">B85/B$85</f>
        <v>1</v>
      </c>
      <c r="D85" s="462"/>
    </row>
    <row r="86" spans="1:4" x14ac:dyDescent="0.2">
      <c r="B86" s="301"/>
    </row>
    <row r="87" spans="1:4" ht="13.5" x14ac:dyDescent="0.3">
      <c r="A87" s="304" t="s">
        <v>273</v>
      </c>
      <c r="B87" s="311" t="s">
        <v>243</v>
      </c>
      <c r="C87" s="305" t="s">
        <v>153</v>
      </c>
      <c r="D87" s="462" t="s">
        <v>297</v>
      </c>
    </row>
    <row r="88" spans="1:4" ht="13.5" x14ac:dyDescent="0.3">
      <c r="A88" s="304"/>
      <c r="B88" s="311" t="s">
        <v>266</v>
      </c>
      <c r="C88" s="305"/>
      <c r="D88" s="462"/>
    </row>
    <row r="89" spans="1:4" x14ac:dyDescent="0.2">
      <c r="A89" s="266" t="s">
        <v>330</v>
      </c>
      <c r="B89" s="301">
        <v>201</v>
      </c>
      <c r="C89" s="300">
        <f>B89/B$99</f>
        <v>4.710569486758847E-2</v>
      </c>
      <c r="D89" s="462"/>
    </row>
    <row r="90" spans="1:4" x14ac:dyDescent="0.2">
      <c r="A90" s="266" t="s">
        <v>329</v>
      </c>
      <c r="B90" s="301">
        <v>70</v>
      </c>
      <c r="C90" s="300">
        <f t="shared" ref="C90:C98" si="11">B90/B$99</f>
        <v>1.6404968361846732E-2</v>
      </c>
      <c r="D90" s="462"/>
    </row>
    <row r="91" spans="1:4" x14ac:dyDescent="0.2">
      <c r="A91" s="266" t="s">
        <v>237</v>
      </c>
      <c r="B91" s="301">
        <v>1760</v>
      </c>
      <c r="C91" s="300">
        <f t="shared" si="11"/>
        <v>0.4124677759550035</v>
      </c>
      <c r="D91" s="462"/>
    </row>
    <row r="92" spans="1:4" x14ac:dyDescent="0.2">
      <c r="A92" s="266" t="s">
        <v>238</v>
      </c>
      <c r="B92" s="301">
        <v>447</v>
      </c>
      <c r="C92" s="300">
        <f t="shared" si="11"/>
        <v>0.10475744082493556</v>
      </c>
      <c r="D92" s="462"/>
    </row>
    <row r="93" spans="1:4" x14ac:dyDescent="0.2">
      <c r="A93" s="266" t="s">
        <v>239</v>
      </c>
      <c r="B93" s="301">
        <v>228</v>
      </c>
      <c r="C93" s="300">
        <f t="shared" si="11"/>
        <v>5.3433325521443635E-2</v>
      </c>
      <c r="D93" s="462"/>
    </row>
    <row r="94" spans="1:4" x14ac:dyDescent="0.2">
      <c r="A94" s="266" t="s">
        <v>332</v>
      </c>
      <c r="B94" s="301">
        <v>543</v>
      </c>
      <c r="C94" s="300">
        <f t="shared" si="11"/>
        <v>0.12725568314975391</v>
      </c>
      <c r="D94" s="462"/>
    </row>
    <row r="95" spans="1:4" x14ac:dyDescent="0.2">
      <c r="A95" s="266" t="s">
        <v>331</v>
      </c>
      <c r="B95" s="301">
        <v>105</v>
      </c>
      <c r="C95" s="300">
        <f t="shared" si="11"/>
        <v>2.4607452542770095E-2</v>
      </c>
      <c r="D95" s="462"/>
    </row>
    <row r="96" spans="1:4" x14ac:dyDescent="0.2">
      <c r="A96" s="266" t="s">
        <v>241</v>
      </c>
      <c r="B96" s="301">
        <v>284</v>
      </c>
      <c r="C96" s="300">
        <f t="shared" si="11"/>
        <v>6.6557300210921017E-2</v>
      </c>
      <c r="D96" s="462"/>
    </row>
    <row r="97" spans="1:12" x14ac:dyDescent="0.2">
      <c r="A97" s="266" t="s">
        <v>334</v>
      </c>
      <c r="B97" s="301">
        <v>418</v>
      </c>
      <c r="C97" s="300">
        <f t="shared" si="11"/>
        <v>9.7961096789313334E-2</v>
      </c>
      <c r="D97" s="462"/>
    </row>
    <row r="98" spans="1:12" x14ac:dyDescent="0.2">
      <c r="A98" s="266" t="s">
        <v>333</v>
      </c>
      <c r="B98" s="301">
        <v>211</v>
      </c>
      <c r="C98" s="300">
        <f t="shared" si="11"/>
        <v>4.9449261776423718E-2</v>
      </c>
      <c r="D98" s="462"/>
    </row>
    <row r="99" spans="1:12" x14ac:dyDescent="0.2">
      <c r="A99" s="266" t="s">
        <v>0</v>
      </c>
      <c r="B99" s="301">
        <f>SUM(B89:B98)</f>
        <v>4267</v>
      </c>
      <c r="C99" s="300">
        <f t="shared" ref="C99" si="12">B99/B$99</f>
        <v>1</v>
      </c>
      <c r="D99" s="462"/>
    </row>
    <row r="100" spans="1:12" x14ac:dyDescent="0.2">
      <c r="B100" s="301"/>
    </row>
    <row r="101" spans="1:12" ht="13.5" x14ac:dyDescent="0.3">
      <c r="A101" s="304" t="s">
        <v>274</v>
      </c>
      <c r="B101" s="311" t="s">
        <v>243</v>
      </c>
      <c r="C101" s="305" t="s">
        <v>153</v>
      </c>
      <c r="D101" s="462" t="s">
        <v>298</v>
      </c>
      <c r="K101" s="360"/>
      <c r="L101" s="361">
        <f>'Maandcijfers medewerkers'!M14</f>
        <v>22947</v>
      </c>
    </row>
    <row r="102" spans="1:12" ht="13.5" x14ac:dyDescent="0.3">
      <c r="A102" s="304"/>
      <c r="B102" s="311" t="s">
        <v>266</v>
      </c>
      <c r="C102" s="305"/>
      <c r="D102" s="462"/>
    </row>
    <row r="103" spans="1:12" x14ac:dyDescent="0.2">
      <c r="A103" s="266" t="s">
        <v>330</v>
      </c>
      <c r="B103" s="301">
        <v>68</v>
      </c>
      <c r="C103" s="300">
        <f>B103/B$113</f>
        <v>3.0548068283917342E-2</v>
      </c>
      <c r="D103" s="462"/>
    </row>
    <row r="104" spans="1:12" x14ac:dyDescent="0.2">
      <c r="A104" s="266" t="s">
        <v>329</v>
      </c>
      <c r="B104" s="301">
        <v>94</v>
      </c>
      <c r="C104" s="300">
        <f t="shared" ref="C104:C112" si="13">B104/B$113</f>
        <v>4.2228212039532795E-2</v>
      </c>
      <c r="D104" s="462"/>
    </row>
    <row r="105" spans="1:12" x14ac:dyDescent="0.2">
      <c r="A105" s="266" t="s">
        <v>237</v>
      </c>
      <c r="B105" s="301">
        <v>738</v>
      </c>
      <c r="C105" s="300">
        <f t="shared" si="13"/>
        <v>0.33153638814016173</v>
      </c>
      <c r="D105" s="462"/>
    </row>
    <row r="106" spans="1:12" x14ac:dyDescent="0.2">
      <c r="A106" s="266" t="s">
        <v>238</v>
      </c>
      <c r="B106" s="301">
        <v>105</v>
      </c>
      <c r="C106" s="300">
        <f t="shared" si="13"/>
        <v>4.716981132075472E-2</v>
      </c>
      <c r="D106" s="462"/>
    </row>
    <row r="107" spans="1:12" x14ac:dyDescent="0.2">
      <c r="A107" s="266" t="s">
        <v>239</v>
      </c>
      <c r="B107" s="301">
        <v>269</v>
      </c>
      <c r="C107" s="300">
        <f t="shared" si="13"/>
        <v>0.12084456424079065</v>
      </c>
      <c r="D107" s="462"/>
    </row>
    <row r="108" spans="1:12" x14ac:dyDescent="0.2">
      <c r="A108" s="266" t="s">
        <v>332</v>
      </c>
      <c r="B108" s="301">
        <v>139</v>
      </c>
      <c r="C108" s="300">
        <f t="shared" si="13"/>
        <v>6.2443845462713386E-2</v>
      </c>
      <c r="D108" s="462"/>
    </row>
    <row r="109" spans="1:12" x14ac:dyDescent="0.2">
      <c r="A109" s="266" t="s">
        <v>331</v>
      </c>
      <c r="B109" s="301">
        <v>128</v>
      </c>
      <c r="C109" s="300">
        <f t="shared" si="13"/>
        <v>5.7502246181491468E-2</v>
      </c>
      <c r="D109" s="462"/>
    </row>
    <row r="110" spans="1:12" x14ac:dyDescent="0.2">
      <c r="A110" s="266" t="s">
        <v>241</v>
      </c>
      <c r="B110" s="301">
        <v>192</v>
      </c>
      <c r="C110" s="300">
        <f t="shared" si="13"/>
        <v>8.6253369272237201E-2</v>
      </c>
      <c r="D110" s="462"/>
    </row>
    <row r="111" spans="1:12" x14ac:dyDescent="0.2">
      <c r="A111" s="266" t="s">
        <v>334</v>
      </c>
      <c r="B111" s="301">
        <v>165</v>
      </c>
      <c r="C111" s="300">
        <f t="shared" si="13"/>
        <v>7.4123989218328842E-2</v>
      </c>
      <c r="D111" s="462"/>
    </row>
    <row r="112" spans="1:12" x14ac:dyDescent="0.2">
      <c r="A112" s="266" t="s">
        <v>333</v>
      </c>
      <c r="B112" s="301">
        <v>328</v>
      </c>
      <c r="C112" s="300">
        <f t="shared" si="13"/>
        <v>0.14734950584007186</v>
      </c>
      <c r="D112" s="462"/>
    </row>
    <row r="113" spans="1:12" x14ac:dyDescent="0.2">
      <c r="A113" s="266" t="s">
        <v>0</v>
      </c>
      <c r="B113" s="301">
        <f>SUM(B103:B112)</f>
        <v>2226</v>
      </c>
      <c r="C113" s="300">
        <f t="shared" ref="C113" si="14">B113/B$113</f>
        <v>1</v>
      </c>
      <c r="D113" s="462"/>
    </row>
    <row r="114" spans="1:12" x14ac:dyDescent="0.2">
      <c r="B114" s="301"/>
    </row>
    <row r="115" spans="1:12" ht="13.5" x14ac:dyDescent="0.3">
      <c r="A115" s="304" t="s">
        <v>275</v>
      </c>
      <c r="B115" s="311" t="s">
        <v>243</v>
      </c>
      <c r="C115" s="305" t="s">
        <v>153</v>
      </c>
      <c r="D115" s="462" t="s">
        <v>299</v>
      </c>
    </row>
    <row r="116" spans="1:12" ht="13.5" x14ac:dyDescent="0.3">
      <c r="A116" s="304"/>
      <c r="B116" s="311" t="s">
        <v>266</v>
      </c>
      <c r="C116" s="305"/>
      <c r="D116" s="462"/>
    </row>
    <row r="117" spans="1:12" x14ac:dyDescent="0.2">
      <c r="A117" s="266" t="s">
        <v>330</v>
      </c>
      <c r="B117" s="301">
        <v>14</v>
      </c>
      <c r="C117" s="300">
        <f>B117/B$127</f>
        <v>1.282051282051282E-2</v>
      </c>
      <c r="D117" s="462"/>
    </row>
    <row r="118" spans="1:12" x14ac:dyDescent="0.2">
      <c r="A118" s="266" t="s">
        <v>329</v>
      </c>
      <c r="B118" s="301">
        <v>65</v>
      </c>
      <c r="C118" s="300">
        <f t="shared" ref="C118:C126" si="15">B118/B$127</f>
        <v>5.9523809523809521E-2</v>
      </c>
      <c r="D118" s="462"/>
    </row>
    <row r="119" spans="1:12" x14ac:dyDescent="0.2">
      <c r="A119" s="266" t="s">
        <v>237</v>
      </c>
      <c r="B119" s="301">
        <v>139</v>
      </c>
      <c r="C119" s="300">
        <f t="shared" si="15"/>
        <v>0.12728937728937728</v>
      </c>
      <c r="D119" s="462"/>
      <c r="L119" s="266">
        <v>14443.1572265625</v>
      </c>
    </row>
    <row r="120" spans="1:12" x14ac:dyDescent="0.2">
      <c r="A120" s="266" t="s">
        <v>238</v>
      </c>
      <c r="B120" s="301">
        <v>18</v>
      </c>
      <c r="C120" s="300">
        <f t="shared" si="15"/>
        <v>1.6483516483516484E-2</v>
      </c>
      <c r="D120" s="462"/>
      <c r="L120" s="356">
        <v>14481.4033203125</v>
      </c>
    </row>
    <row r="121" spans="1:12" x14ac:dyDescent="0.2">
      <c r="A121" s="266" t="s">
        <v>239</v>
      </c>
      <c r="B121" s="301">
        <v>62</v>
      </c>
      <c r="C121" s="300">
        <f t="shared" si="15"/>
        <v>5.6776556776556776E-2</v>
      </c>
      <c r="D121" s="462"/>
      <c r="L121" s="266">
        <v>14503.7841796875</v>
      </c>
    </row>
    <row r="122" spans="1:12" x14ac:dyDescent="0.2">
      <c r="A122" s="266" t="s">
        <v>332</v>
      </c>
      <c r="B122" s="301">
        <v>33</v>
      </c>
      <c r="C122" s="300">
        <f t="shared" si="15"/>
        <v>3.021978021978022E-2</v>
      </c>
      <c r="D122" s="462"/>
      <c r="K122" s="360"/>
      <c r="L122" s="266">
        <v>14621.560546875</v>
      </c>
    </row>
    <row r="123" spans="1:12" x14ac:dyDescent="0.2">
      <c r="A123" s="266" t="s">
        <v>331</v>
      </c>
      <c r="B123" s="301">
        <v>91</v>
      </c>
      <c r="C123" s="300">
        <f t="shared" si="15"/>
        <v>8.3333333333333329E-2</v>
      </c>
      <c r="D123" s="462"/>
      <c r="K123" s="385"/>
    </row>
    <row r="124" spans="1:12" x14ac:dyDescent="0.2">
      <c r="A124" s="266" t="s">
        <v>241</v>
      </c>
      <c r="B124" s="301">
        <v>363</v>
      </c>
      <c r="C124" s="300">
        <f t="shared" si="15"/>
        <v>0.3324175824175824</v>
      </c>
      <c r="D124" s="462"/>
    </row>
    <row r="125" spans="1:12" x14ac:dyDescent="0.2">
      <c r="A125" s="266" t="s">
        <v>334</v>
      </c>
      <c r="B125" s="301">
        <v>57</v>
      </c>
      <c r="C125" s="300">
        <f t="shared" si="15"/>
        <v>5.21978021978022E-2</v>
      </c>
      <c r="D125" s="462"/>
    </row>
    <row r="126" spans="1:12" x14ac:dyDescent="0.2">
      <c r="A126" s="266" t="s">
        <v>333</v>
      </c>
      <c r="B126" s="301">
        <v>250</v>
      </c>
      <c r="C126" s="300">
        <f t="shared" si="15"/>
        <v>0.22893772893772893</v>
      </c>
      <c r="D126" s="462"/>
    </row>
    <row r="127" spans="1:12" x14ac:dyDescent="0.2">
      <c r="A127" s="266" t="s">
        <v>0</v>
      </c>
      <c r="B127" s="301">
        <f>SUM(B117:B126)</f>
        <v>1092</v>
      </c>
      <c r="C127" s="300">
        <f t="shared" ref="C127" si="16">B127/B$127</f>
        <v>1</v>
      </c>
      <c r="D127" s="462"/>
    </row>
    <row r="128" spans="1:12" x14ac:dyDescent="0.2">
      <c r="A128" s="306"/>
      <c r="B128" s="308"/>
      <c r="C128" s="309"/>
    </row>
    <row r="130" spans="1:12" x14ac:dyDescent="0.2">
      <c r="A130" s="321" t="s">
        <v>276</v>
      </c>
      <c r="B130" s="317"/>
      <c r="C130" s="318"/>
    </row>
    <row r="131" spans="1:12" x14ac:dyDescent="0.2">
      <c r="A131" s="266" t="s">
        <v>245</v>
      </c>
    </row>
    <row r="132" spans="1:12" x14ac:dyDescent="0.2">
      <c r="A132" s="266" t="s">
        <v>246</v>
      </c>
    </row>
    <row r="133" spans="1:12" x14ac:dyDescent="0.2">
      <c r="A133" s="266" t="s">
        <v>247</v>
      </c>
    </row>
    <row r="134" spans="1:12" x14ac:dyDescent="0.2">
      <c r="A134" s="266" t="s">
        <v>248</v>
      </c>
    </row>
    <row r="135" spans="1:12" x14ac:dyDescent="0.2">
      <c r="A135" s="266" t="s">
        <v>249</v>
      </c>
    </row>
    <row r="136" spans="1:12" x14ac:dyDescent="0.2">
      <c r="A136" s="266" t="s">
        <v>250</v>
      </c>
    </row>
    <row r="137" spans="1:12" x14ac:dyDescent="0.2">
      <c r="A137" s="266" t="s">
        <v>251</v>
      </c>
    </row>
    <row r="139" spans="1:12" x14ac:dyDescent="0.2">
      <c r="A139" s="319" t="s">
        <v>265</v>
      </c>
      <c r="B139" s="320" t="s">
        <v>252</v>
      </c>
    </row>
    <row r="140" spans="1:12" x14ac:dyDescent="0.2">
      <c r="B140" s="310"/>
    </row>
    <row r="141" spans="1:12" x14ac:dyDescent="0.2">
      <c r="A141" s="266" t="s">
        <v>254</v>
      </c>
      <c r="B141" s="310">
        <v>2</v>
      </c>
    </row>
    <row r="142" spans="1:12" x14ac:dyDescent="0.2">
      <c r="A142" s="266" t="s">
        <v>256</v>
      </c>
      <c r="B142" s="310">
        <v>2</v>
      </c>
      <c r="L142" s="360"/>
    </row>
    <row r="143" spans="1:12" x14ac:dyDescent="0.2">
      <c r="A143" s="266" t="s">
        <v>259</v>
      </c>
      <c r="B143" s="310">
        <v>2</v>
      </c>
    </row>
    <row r="144" spans="1:12" x14ac:dyDescent="0.2">
      <c r="A144" s="266" t="s">
        <v>262</v>
      </c>
      <c r="B144" s="310">
        <v>2</v>
      </c>
    </row>
    <row r="145" spans="1:2" x14ac:dyDescent="0.2">
      <c r="A145" s="266" t="s">
        <v>253</v>
      </c>
      <c r="B145" s="310">
        <v>3</v>
      </c>
    </row>
    <row r="146" spans="1:2" x14ac:dyDescent="0.2">
      <c r="A146" s="266" t="s">
        <v>257</v>
      </c>
      <c r="B146" s="310">
        <v>3</v>
      </c>
    </row>
    <row r="147" spans="1:2" x14ac:dyDescent="0.2">
      <c r="A147" s="266" t="s">
        <v>258</v>
      </c>
      <c r="B147" s="310">
        <v>3</v>
      </c>
    </row>
    <row r="148" spans="1:2" x14ac:dyDescent="0.2">
      <c r="A148" s="266" t="s">
        <v>337</v>
      </c>
      <c r="B148" s="310">
        <v>3</v>
      </c>
    </row>
    <row r="149" spans="1:2" x14ac:dyDescent="0.2">
      <c r="A149" s="266" t="s">
        <v>338</v>
      </c>
      <c r="B149" s="310">
        <v>4</v>
      </c>
    </row>
    <row r="150" spans="1:2" x14ac:dyDescent="0.2">
      <c r="A150" s="266" t="s">
        <v>263</v>
      </c>
      <c r="B150" s="310">
        <v>3</v>
      </c>
    </row>
    <row r="151" spans="1:2" x14ac:dyDescent="0.2">
      <c r="A151" s="266" t="s">
        <v>255</v>
      </c>
      <c r="B151" s="310">
        <v>4</v>
      </c>
    </row>
    <row r="152" spans="1:2" x14ac:dyDescent="0.2">
      <c r="A152" s="266" t="s">
        <v>260</v>
      </c>
      <c r="B152" s="310">
        <v>4</v>
      </c>
    </row>
    <row r="153" spans="1:2" x14ac:dyDescent="0.2">
      <c r="A153" s="266" t="s">
        <v>261</v>
      </c>
      <c r="B153" s="310">
        <v>4</v>
      </c>
    </row>
    <row r="154" spans="1:2" x14ac:dyDescent="0.2">
      <c r="A154" s="266" t="s">
        <v>264</v>
      </c>
      <c r="B154" s="310">
        <v>4</v>
      </c>
    </row>
  </sheetData>
  <sheetProtection algorithmName="SHA-512" hashValue="OvM/yqJk0nIyd5hfDoZ+v8Ji21IcfdNxD1cRx6hG2gu1H4wucufZGfuNNrat8aSuwHdhHLEwUQmjFgdiJ1JGMQ==" saltValue="x31smtTBqsHVDtx3MnHTxg==" spinCount="100000" sheet="1" objects="1" scenarios="1" selectLockedCells="1" selectUnlockedCells="1"/>
  <mergeCells count="9">
    <mergeCell ref="D87:D99"/>
    <mergeCell ref="D101:D113"/>
    <mergeCell ref="D115:D127"/>
    <mergeCell ref="D3:D15"/>
    <mergeCell ref="D17:D29"/>
    <mergeCell ref="D31:D43"/>
    <mergeCell ref="D45:D57"/>
    <mergeCell ref="D59:D71"/>
    <mergeCell ref="D73:D8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118"/>
  <sheetViews>
    <sheetView workbookViewId="0">
      <selection activeCell="B26" sqref="B26"/>
    </sheetView>
  </sheetViews>
  <sheetFormatPr defaultRowHeight="14.5" x14ac:dyDescent="0.35"/>
  <cols>
    <col min="1" max="1" width="18.81640625" customWidth="1"/>
    <col min="2" max="2" width="72.54296875" customWidth="1"/>
    <col min="3" max="3" width="46.54296875" bestFit="1" customWidth="1"/>
    <col min="4" max="4" width="46.81640625" bestFit="1" customWidth="1"/>
  </cols>
  <sheetData>
    <row r="1" spans="1:13" x14ac:dyDescent="0.35">
      <c r="A1" s="153" t="s">
        <v>191</v>
      </c>
    </row>
    <row r="3" spans="1:13" x14ac:dyDescent="0.35">
      <c r="A3" t="s">
        <v>165</v>
      </c>
      <c r="M3" s="236"/>
    </row>
    <row r="4" spans="1:13" x14ac:dyDescent="0.35">
      <c r="B4">
        <v>2019</v>
      </c>
      <c r="C4">
        <v>2020</v>
      </c>
      <c r="D4">
        <v>2021</v>
      </c>
      <c r="E4">
        <v>2022</v>
      </c>
      <c r="F4">
        <v>2023</v>
      </c>
      <c r="G4">
        <v>2024</v>
      </c>
      <c r="H4">
        <v>2025</v>
      </c>
      <c r="J4" s="393"/>
      <c r="K4" s="393"/>
      <c r="L4" s="393"/>
      <c r="M4" s="236"/>
    </row>
    <row r="5" spans="1:13" x14ac:dyDescent="0.35">
      <c r="A5" t="s">
        <v>161</v>
      </c>
      <c r="B5" s="236">
        <v>7564</v>
      </c>
      <c r="C5" s="236">
        <v>9175</v>
      </c>
      <c r="D5" s="236">
        <v>9143</v>
      </c>
      <c r="E5" s="236">
        <v>8142</v>
      </c>
      <c r="F5" s="236">
        <v>7634</v>
      </c>
      <c r="G5" s="236">
        <v>7330</v>
      </c>
      <c r="H5">
        <v>6004</v>
      </c>
      <c r="J5" s="393"/>
      <c r="K5" s="393"/>
      <c r="L5" s="393"/>
      <c r="M5" s="236"/>
    </row>
    <row r="6" spans="1:13" x14ac:dyDescent="0.35">
      <c r="A6" t="s">
        <v>162</v>
      </c>
      <c r="B6" s="236">
        <v>5131</v>
      </c>
      <c r="C6" s="236">
        <v>5952</v>
      </c>
      <c r="D6" s="236">
        <v>6388</v>
      </c>
      <c r="E6" s="236">
        <v>5409</v>
      </c>
      <c r="F6" s="236">
        <v>5039</v>
      </c>
      <c r="G6" s="236">
        <v>4812</v>
      </c>
      <c r="H6">
        <v>5146</v>
      </c>
      <c r="J6" s="393"/>
      <c r="K6" s="393"/>
      <c r="L6" s="393"/>
      <c r="M6" s="236"/>
    </row>
    <row r="7" spans="1:13" x14ac:dyDescent="0.35">
      <c r="A7" t="s">
        <v>163</v>
      </c>
      <c r="B7" s="236">
        <v>3873</v>
      </c>
      <c r="C7" s="236">
        <v>3435</v>
      </c>
      <c r="D7" s="236">
        <v>3714</v>
      </c>
      <c r="E7" s="236">
        <v>4390</v>
      </c>
      <c r="F7" s="236">
        <v>4498</v>
      </c>
      <c r="G7" s="236">
        <v>4747</v>
      </c>
      <c r="H7">
        <v>5128</v>
      </c>
      <c r="J7" s="393"/>
      <c r="K7" s="393"/>
      <c r="L7" s="394"/>
      <c r="M7" s="236"/>
    </row>
    <row r="8" spans="1:13" x14ac:dyDescent="0.35">
      <c r="A8" t="s">
        <v>164</v>
      </c>
      <c r="B8" s="236">
        <v>5923</v>
      </c>
      <c r="C8" s="236">
        <v>4814</v>
      </c>
      <c r="D8" s="236">
        <v>5383</v>
      </c>
      <c r="E8" s="236">
        <v>7854</v>
      </c>
      <c r="F8" s="236">
        <v>9317</v>
      </c>
      <c r="G8" s="236">
        <v>10567</v>
      </c>
      <c r="H8">
        <v>11576</v>
      </c>
      <c r="J8" s="393"/>
      <c r="K8" s="393"/>
      <c r="L8" s="393"/>
      <c r="M8" s="236"/>
    </row>
    <row r="9" spans="1:13" x14ac:dyDescent="0.35">
      <c r="A9" t="s">
        <v>0</v>
      </c>
      <c r="B9" s="236">
        <f>SUM(B5:B8)</f>
        <v>22491</v>
      </c>
      <c r="C9" s="236">
        <f t="shared" ref="C9:F9" si="0">SUM(C5:C8)</f>
        <v>23376</v>
      </c>
      <c r="D9" s="236">
        <f t="shared" si="0"/>
        <v>24628</v>
      </c>
      <c r="E9" s="236">
        <f t="shared" si="0"/>
        <v>25795</v>
      </c>
      <c r="F9" s="236">
        <f t="shared" si="0"/>
        <v>26488</v>
      </c>
      <c r="G9" s="236">
        <f>SUM(G5:G8)</f>
        <v>27456</v>
      </c>
      <c r="H9" s="236">
        <f>SUM(H5:H8)</f>
        <v>27854</v>
      </c>
      <c r="J9" s="393"/>
      <c r="K9" s="393"/>
      <c r="L9" s="393"/>
      <c r="M9" s="236"/>
    </row>
    <row r="10" spans="1:13" x14ac:dyDescent="0.35">
      <c r="B10" s="236"/>
      <c r="C10" s="236"/>
      <c r="D10" s="236"/>
      <c r="E10" s="236"/>
      <c r="J10" s="393"/>
      <c r="K10" s="393"/>
      <c r="L10" s="393"/>
      <c r="M10" s="236"/>
    </row>
    <row r="11" spans="1:13" x14ac:dyDescent="0.35">
      <c r="A11" t="s">
        <v>203</v>
      </c>
      <c r="J11" s="393"/>
      <c r="K11" s="393"/>
      <c r="L11" s="393"/>
      <c r="M11" s="236"/>
    </row>
    <row r="12" spans="1:13" x14ac:dyDescent="0.35">
      <c r="B12">
        <v>2019</v>
      </c>
      <c r="C12">
        <v>2020</v>
      </c>
      <c r="D12">
        <v>2021</v>
      </c>
      <c r="E12">
        <v>2022</v>
      </c>
      <c r="F12">
        <v>2023</v>
      </c>
      <c r="G12">
        <v>2024</v>
      </c>
      <c r="H12">
        <v>2025</v>
      </c>
      <c r="J12" s="393"/>
      <c r="K12" s="393"/>
      <c r="L12" s="393"/>
      <c r="M12" s="236"/>
    </row>
    <row r="13" spans="1:13" x14ac:dyDescent="0.35">
      <c r="A13" t="s">
        <v>196</v>
      </c>
      <c r="B13">
        <v>869</v>
      </c>
      <c r="C13">
        <v>1234</v>
      </c>
      <c r="D13">
        <v>1293</v>
      </c>
      <c r="E13">
        <v>892</v>
      </c>
      <c r="F13">
        <v>777</v>
      </c>
      <c r="G13">
        <v>701</v>
      </c>
      <c r="H13">
        <v>676</v>
      </c>
      <c r="J13" s="393"/>
      <c r="K13" s="393"/>
      <c r="L13" s="393"/>
      <c r="M13" s="236"/>
    </row>
    <row r="14" spans="1:13" x14ac:dyDescent="0.35">
      <c r="A14" t="s">
        <v>197</v>
      </c>
      <c r="B14">
        <v>1538</v>
      </c>
      <c r="C14">
        <v>1849</v>
      </c>
      <c r="D14">
        <v>1765</v>
      </c>
      <c r="E14">
        <v>1356</v>
      </c>
      <c r="F14">
        <v>1164</v>
      </c>
      <c r="G14">
        <v>1068</v>
      </c>
      <c r="H14">
        <v>988</v>
      </c>
      <c r="J14" s="393"/>
      <c r="K14" s="393"/>
      <c r="L14" s="393"/>
      <c r="M14" s="236"/>
    </row>
    <row r="15" spans="1:13" x14ac:dyDescent="0.35">
      <c r="A15" t="s">
        <v>198</v>
      </c>
      <c r="B15">
        <v>1834</v>
      </c>
      <c r="C15">
        <v>1742</v>
      </c>
      <c r="D15">
        <v>1722</v>
      </c>
      <c r="E15">
        <v>1768</v>
      </c>
      <c r="F15">
        <v>1771</v>
      </c>
      <c r="G15">
        <v>1674</v>
      </c>
      <c r="H15">
        <v>1609</v>
      </c>
      <c r="J15" s="393"/>
      <c r="K15" s="393"/>
      <c r="L15" s="393"/>
    </row>
    <row r="16" spans="1:13" x14ac:dyDescent="0.35">
      <c r="A16" t="s">
        <v>199</v>
      </c>
      <c r="B16">
        <v>1368</v>
      </c>
      <c r="C16">
        <v>1104</v>
      </c>
      <c r="D16">
        <v>1136</v>
      </c>
      <c r="E16">
        <v>1413</v>
      </c>
      <c r="F16">
        <v>1481</v>
      </c>
      <c r="G16">
        <v>1529</v>
      </c>
      <c r="H16">
        <v>1574</v>
      </c>
      <c r="J16" s="393"/>
      <c r="K16" s="393"/>
      <c r="L16" s="393"/>
    </row>
    <row r="17" spans="1:12" x14ac:dyDescent="0.35">
      <c r="A17" t="s">
        <v>200</v>
      </c>
      <c r="B17">
        <v>568</v>
      </c>
      <c r="C17">
        <v>396</v>
      </c>
      <c r="D17">
        <v>419</v>
      </c>
      <c r="E17">
        <v>611</v>
      </c>
      <c r="F17">
        <v>707</v>
      </c>
      <c r="G17">
        <v>772</v>
      </c>
      <c r="H17">
        <v>831</v>
      </c>
      <c r="J17" s="393"/>
      <c r="K17" s="393"/>
      <c r="L17" s="393"/>
    </row>
    <row r="18" spans="1:12" x14ac:dyDescent="0.35">
      <c r="A18" t="s">
        <v>201</v>
      </c>
      <c r="B18">
        <v>235</v>
      </c>
      <c r="C18">
        <v>160</v>
      </c>
      <c r="D18">
        <v>163</v>
      </c>
      <c r="E18">
        <v>253</v>
      </c>
      <c r="F18">
        <v>279</v>
      </c>
      <c r="G18">
        <v>324</v>
      </c>
      <c r="H18">
        <v>345</v>
      </c>
      <c r="J18" s="393"/>
      <c r="K18" s="393"/>
      <c r="L18" s="393"/>
    </row>
    <row r="19" spans="1:12" x14ac:dyDescent="0.35">
      <c r="A19" t="s">
        <v>202</v>
      </c>
      <c r="B19">
        <v>85</v>
      </c>
      <c r="C19">
        <v>67</v>
      </c>
      <c r="D19">
        <v>76</v>
      </c>
      <c r="E19">
        <v>96</v>
      </c>
      <c r="F19">
        <v>105</v>
      </c>
      <c r="G19">
        <v>117</v>
      </c>
      <c r="H19">
        <v>119</v>
      </c>
      <c r="J19" s="393"/>
      <c r="K19" s="393"/>
      <c r="L19" s="393"/>
    </row>
    <row r="20" spans="1:12" x14ac:dyDescent="0.35">
      <c r="A20" t="s">
        <v>0</v>
      </c>
      <c r="B20">
        <f>SUM(B13:B19)</f>
        <v>6497</v>
      </c>
      <c r="C20">
        <f t="shared" ref="C20:F20" si="1">SUM(C13:C19)</f>
        <v>6552</v>
      </c>
      <c r="D20">
        <f t="shared" si="1"/>
        <v>6574</v>
      </c>
      <c r="E20">
        <f t="shared" si="1"/>
        <v>6389</v>
      </c>
      <c r="F20">
        <f t="shared" si="1"/>
        <v>6284</v>
      </c>
      <c r="G20">
        <f>SUM(G13:G19)</f>
        <v>6185</v>
      </c>
      <c r="H20">
        <f>SUM(H13:H19)</f>
        <v>6142</v>
      </c>
      <c r="J20" s="393"/>
      <c r="K20" s="393"/>
      <c r="L20" s="393"/>
    </row>
    <row r="21" spans="1:12" x14ac:dyDescent="0.35">
      <c r="J21" s="393"/>
      <c r="K21" s="393"/>
      <c r="L21" s="393"/>
    </row>
    <row r="22" spans="1:12" x14ac:dyDescent="0.35">
      <c r="A22" t="s">
        <v>170</v>
      </c>
      <c r="J22" s="393"/>
      <c r="K22" s="393"/>
      <c r="L22" s="393"/>
    </row>
    <row r="23" spans="1:12" x14ac:dyDescent="0.35">
      <c r="J23" s="393"/>
      <c r="K23" s="393"/>
      <c r="L23" s="394"/>
    </row>
    <row r="24" spans="1:12" x14ac:dyDescent="0.35">
      <c r="C24" t="s">
        <v>171</v>
      </c>
      <c r="J24" s="393"/>
      <c r="K24" s="393"/>
      <c r="L24" s="393"/>
    </row>
    <row r="25" spans="1:12" x14ac:dyDescent="0.35">
      <c r="C25" t="s">
        <v>172</v>
      </c>
      <c r="D25" t="s">
        <v>173</v>
      </c>
      <c r="J25" s="393"/>
      <c r="K25" s="393"/>
      <c r="L25" s="393"/>
    </row>
    <row r="26" spans="1:12" x14ac:dyDescent="0.35">
      <c r="A26" t="s">
        <v>174</v>
      </c>
      <c r="B26" t="s">
        <v>175</v>
      </c>
      <c r="C26" t="s">
        <v>153</v>
      </c>
      <c r="D26" t="s">
        <v>153</v>
      </c>
      <c r="J26" s="393"/>
      <c r="K26" s="393"/>
      <c r="L26" s="393"/>
    </row>
    <row r="27" spans="1:12" x14ac:dyDescent="0.35">
      <c r="A27" t="s">
        <v>176</v>
      </c>
      <c r="B27">
        <v>2018</v>
      </c>
      <c r="C27">
        <v>4</v>
      </c>
      <c r="D27">
        <v>1.1000000000000001</v>
      </c>
      <c r="J27" s="393"/>
      <c r="K27" s="393"/>
      <c r="L27" s="393"/>
    </row>
    <row r="28" spans="1:12" x14ac:dyDescent="0.35">
      <c r="A28" t="s">
        <v>176</v>
      </c>
      <c r="B28">
        <v>2019</v>
      </c>
      <c r="C28">
        <v>3.6</v>
      </c>
      <c r="D28">
        <v>2.7</v>
      </c>
      <c r="J28" s="393"/>
      <c r="K28" s="393"/>
      <c r="L28" s="393"/>
    </row>
    <row r="29" spans="1:12" x14ac:dyDescent="0.35">
      <c r="A29" t="s">
        <v>176</v>
      </c>
      <c r="B29">
        <v>2020</v>
      </c>
      <c r="C29">
        <v>-15.4</v>
      </c>
      <c r="D29">
        <v>-18.3</v>
      </c>
    </row>
    <row r="30" spans="1:12" x14ac:dyDescent="0.35">
      <c r="A30" t="s">
        <v>176</v>
      </c>
      <c r="B30">
        <v>2021</v>
      </c>
      <c r="C30">
        <v>4.5</v>
      </c>
      <c r="D30" t="s">
        <v>177</v>
      </c>
    </row>
    <row r="31" spans="1:12" x14ac:dyDescent="0.35">
      <c r="A31" t="s">
        <v>176</v>
      </c>
      <c r="B31">
        <v>2022</v>
      </c>
      <c r="C31">
        <v>23.7</v>
      </c>
      <c r="D31" t="s">
        <v>177</v>
      </c>
    </row>
    <row r="32" spans="1:12" x14ac:dyDescent="0.35">
      <c r="B32">
        <v>2023</v>
      </c>
      <c r="C32">
        <v>9</v>
      </c>
      <c r="D32">
        <v>1.6</v>
      </c>
    </row>
    <row r="33" spans="1:14" x14ac:dyDescent="0.35">
      <c r="B33">
        <v>2024</v>
      </c>
      <c r="C33">
        <v>7.7</v>
      </c>
    </row>
    <row r="34" spans="1:14" x14ac:dyDescent="0.35">
      <c r="A34" t="s">
        <v>176</v>
      </c>
      <c r="B34" t="s">
        <v>178</v>
      </c>
      <c r="C34">
        <v>-9.1</v>
      </c>
      <c r="D34">
        <v>-11.8</v>
      </c>
    </row>
    <row r="35" spans="1:14" x14ac:dyDescent="0.35">
      <c r="A35" t="s">
        <v>176</v>
      </c>
      <c r="B35" t="s">
        <v>179</v>
      </c>
      <c r="C35">
        <v>-29.7</v>
      </c>
      <c r="D35">
        <v>-32</v>
      </c>
    </row>
    <row r="36" spans="1:14" x14ac:dyDescent="0.35">
      <c r="A36" t="s">
        <v>176</v>
      </c>
      <c r="B36" t="s">
        <v>180</v>
      </c>
      <c r="C36">
        <v>-1.8</v>
      </c>
      <c r="D36">
        <v>-5.7</v>
      </c>
    </row>
    <row r="37" spans="1:14" x14ac:dyDescent="0.35">
      <c r="A37" t="s">
        <v>176</v>
      </c>
      <c r="B37" t="s">
        <v>181</v>
      </c>
      <c r="C37">
        <v>-19.899999999999999</v>
      </c>
      <c r="D37">
        <v>-22.9</v>
      </c>
    </row>
    <row r="38" spans="1:14" x14ac:dyDescent="0.35">
      <c r="A38" t="s">
        <v>176</v>
      </c>
      <c r="B38" t="s">
        <v>182</v>
      </c>
      <c r="C38">
        <v>-36.700000000000003</v>
      </c>
      <c r="D38" t="s">
        <v>177</v>
      </c>
    </row>
    <row r="39" spans="1:14" x14ac:dyDescent="0.35">
      <c r="A39" t="s">
        <v>176</v>
      </c>
      <c r="B39" t="s">
        <v>183</v>
      </c>
      <c r="C39">
        <v>39</v>
      </c>
      <c r="D39">
        <v>33.5</v>
      </c>
    </row>
    <row r="40" spans="1:14" x14ac:dyDescent="0.35">
      <c r="A40" t="s">
        <v>176</v>
      </c>
      <c r="B40" t="s">
        <v>184</v>
      </c>
      <c r="C40">
        <v>6.4</v>
      </c>
      <c r="D40">
        <v>3.3</v>
      </c>
    </row>
    <row r="41" spans="1:14" x14ac:dyDescent="0.35">
      <c r="A41" t="s">
        <v>176</v>
      </c>
      <c r="B41" t="s">
        <v>185</v>
      </c>
      <c r="C41">
        <v>14.5</v>
      </c>
      <c r="D41">
        <v>11.8</v>
      </c>
    </row>
    <row r="42" spans="1:14" x14ac:dyDescent="0.35">
      <c r="A42" t="s">
        <v>176</v>
      </c>
      <c r="B42" t="s">
        <v>342</v>
      </c>
      <c r="C42">
        <v>78.2</v>
      </c>
      <c r="D42" t="s">
        <v>177</v>
      </c>
      <c r="H42" s="393"/>
      <c r="I42" s="393"/>
      <c r="J42" s="393"/>
      <c r="K42" s="393"/>
      <c r="L42" s="393"/>
      <c r="M42" s="393"/>
      <c r="N42" s="393"/>
    </row>
    <row r="43" spans="1:14" x14ac:dyDescent="0.35">
      <c r="A43" t="s">
        <v>176</v>
      </c>
      <c r="B43" t="s">
        <v>345</v>
      </c>
      <c r="C43">
        <v>12.6</v>
      </c>
      <c r="D43">
        <v>9.8000000000000007</v>
      </c>
      <c r="H43" s="393"/>
      <c r="I43" s="393"/>
      <c r="J43" s="393"/>
      <c r="K43" s="393"/>
      <c r="L43" s="393"/>
      <c r="M43" s="393"/>
      <c r="N43" s="393"/>
    </row>
    <row r="44" spans="1:14" x14ac:dyDescent="0.35">
      <c r="A44" t="s">
        <v>176</v>
      </c>
      <c r="B44" t="s">
        <v>343</v>
      </c>
      <c r="C44">
        <v>6.9</v>
      </c>
      <c r="D44">
        <v>2.5</v>
      </c>
      <c r="H44" s="393"/>
      <c r="I44" s="393"/>
      <c r="J44" s="393"/>
      <c r="K44" s="393"/>
      <c r="L44" s="393"/>
      <c r="M44" s="393"/>
      <c r="N44" s="393"/>
    </row>
    <row r="45" spans="1:14" x14ac:dyDescent="0.35">
      <c r="A45" t="s">
        <v>176</v>
      </c>
      <c r="B45" t="s">
        <v>344</v>
      </c>
      <c r="C45">
        <v>22.8</v>
      </c>
      <c r="D45">
        <v>16.399999999999999</v>
      </c>
      <c r="H45" s="393"/>
      <c r="I45" s="393"/>
      <c r="J45" s="393"/>
      <c r="K45" s="393"/>
      <c r="L45" s="393"/>
      <c r="M45" s="393"/>
      <c r="N45" s="393"/>
    </row>
    <row r="46" spans="1:14" x14ac:dyDescent="0.35">
      <c r="A46" t="s">
        <v>176</v>
      </c>
      <c r="B46" t="s">
        <v>346</v>
      </c>
      <c r="C46">
        <v>14.7</v>
      </c>
      <c r="D46">
        <v>7.4</v>
      </c>
      <c r="H46" s="393"/>
      <c r="I46" s="393"/>
      <c r="J46" s="393"/>
      <c r="K46" s="393"/>
      <c r="L46" s="393"/>
      <c r="M46" s="393"/>
      <c r="N46" s="393"/>
    </row>
    <row r="47" spans="1:14" x14ac:dyDescent="0.35">
      <c r="A47" t="s">
        <v>176</v>
      </c>
      <c r="B47" t="s">
        <v>347</v>
      </c>
      <c r="C47">
        <v>8</v>
      </c>
      <c r="D47">
        <v>1.1000000000000001</v>
      </c>
      <c r="H47" s="393"/>
      <c r="I47" s="393"/>
      <c r="J47" s="393"/>
      <c r="K47" s="393"/>
      <c r="L47" s="393"/>
      <c r="M47" s="393"/>
      <c r="N47" s="393"/>
    </row>
    <row r="48" spans="1:14" x14ac:dyDescent="0.35">
      <c r="A48" t="s">
        <v>176</v>
      </c>
      <c r="B48" t="s">
        <v>348</v>
      </c>
      <c r="C48">
        <v>8</v>
      </c>
      <c r="D48">
        <v>0.1</v>
      </c>
      <c r="H48" s="393"/>
      <c r="I48" s="393"/>
      <c r="J48" s="393"/>
      <c r="K48" s="393"/>
      <c r="L48" s="393"/>
      <c r="M48" s="393"/>
      <c r="N48" s="393"/>
    </row>
    <row r="49" spans="1:14" x14ac:dyDescent="0.35">
      <c r="A49" t="s">
        <v>176</v>
      </c>
      <c r="B49" t="s">
        <v>349</v>
      </c>
      <c r="C49">
        <v>6.3</v>
      </c>
      <c r="D49">
        <v>-1.2</v>
      </c>
      <c r="H49" s="393"/>
      <c r="I49" s="393"/>
      <c r="J49" s="393"/>
      <c r="K49" s="393"/>
      <c r="L49" s="393"/>
      <c r="M49" s="393"/>
      <c r="N49" s="393"/>
    </row>
    <row r="50" spans="1:14" x14ac:dyDescent="0.35">
      <c r="A50" t="s">
        <v>176</v>
      </c>
      <c r="B50" t="s">
        <v>350</v>
      </c>
      <c r="C50">
        <v>8.9</v>
      </c>
      <c r="H50" s="393"/>
      <c r="I50" s="393"/>
      <c r="J50" s="393"/>
      <c r="K50" s="393"/>
      <c r="L50" s="393"/>
      <c r="M50" s="393"/>
      <c r="N50" s="393"/>
    </row>
    <row r="51" spans="1:14" x14ac:dyDescent="0.35">
      <c r="A51" t="s">
        <v>176</v>
      </c>
      <c r="B51" t="s">
        <v>351</v>
      </c>
      <c r="C51">
        <v>7.1</v>
      </c>
      <c r="H51" s="393"/>
      <c r="I51" s="393"/>
      <c r="J51" s="393"/>
      <c r="K51" s="393"/>
      <c r="L51" s="393"/>
      <c r="M51" s="393"/>
      <c r="N51" s="393"/>
    </row>
    <row r="52" spans="1:14" x14ac:dyDescent="0.35">
      <c r="A52" t="s">
        <v>176</v>
      </c>
      <c r="B52" t="s">
        <v>352</v>
      </c>
      <c r="C52">
        <v>7</v>
      </c>
      <c r="H52" s="393"/>
      <c r="I52" s="393"/>
      <c r="J52" s="393"/>
      <c r="K52" s="393"/>
      <c r="L52" s="393"/>
      <c r="M52" s="393"/>
      <c r="N52" s="393"/>
    </row>
    <row r="53" spans="1:14" x14ac:dyDescent="0.35">
      <c r="A53" t="s">
        <v>176</v>
      </c>
      <c r="B53" t="s">
        <v>353</v>
      </c>
      <c r="C53">
        <v>8</v>
      </c>
      <c r="H53" s="393"/>
      <c r="I53" s="393"/>
      <c r="J53" s="393"/>
      <c r="K53" s="393"/>
      <c r="L53" s="393"/>
      <c r="M53" s="393"/>
      <c r="N53" s="393"/>
    </row>
    <row r="54" spans="1:14" x14ac:dyDescent="0.35">
      <c r="H54" s="393"/>
      <c r="I54" s="393"/>
      <c r="J54" s="393"/>
      <c r="K54" s="393"/>
      <c r="L54" s="393"/>
      <c r="M54" s="393"/>
      <c r="N54" s="393"/>
    </row>
    <row r="55" spans="1:14" x14ac:dyDescent="0.35">
      <c r="A55" t="s">
        <v>186</v>
      </c>
      <c r="H55" s="393"/>
      <c r="I55" s="393"/>
      <c r="J55" s="393"/>
      <c r="K55" s="393"/>
      <c r="L55" s="393"/>
      <c r="M55" s="393"/>
      <c r="N55" s="393"/>
    </row>
    <row r="56" spans="1:14" x14ac:dyDescent="0.35">
      <c r="H56" s="393"/>
      <c r="I56" s="393"/>
      <c r="J56" s="393"/>
      <c r="K56" s="393"/>
      <c r="L56" s="393"/>
      <c r="M56" s="393"/>
      <c r="N56" s="393"/>
    </row>
    <row r="57" spans="1:14" x14ac:dyDescent="0.35">
      <c r="A57" s="324" t="s">
        <v>277</v>
      </c>
      <c r="D57" t="s">
        <v>339</v>
      </c>
      <c r="H57" s="393"/>
      <c r="I57" s="393"/>
      <c r="J57" s="393"/>
      <c r="K57" s="393"/>
      <c r="L57" s="393"/>
      <c r="M57" s="393"/>
      <c r="N57" s="393"/>
    </row>
    <row r="58" spans="1:14" x14ac:dyDescent="0.35">
      <c r="A58" s="324" t="s">
        <v>341</v>
      </c>
      <c r="D58" t="s">
        <v>340</v>
      </c>
      <c r="H58" s="393"/>
      <c r="I58" s="393"/>
      <c r="J58" s="393"/>
      <c r="K58" s="393"/>
      <c r="L58" s="393"/>
      <c r="M58" s="393"/>
      <c r="N58" s="393"/>
    </row>
    <row r="59" spans="1:14" x14ac:dyDescent="0.35">
      <c r="H59" s="393"/>
      <c r="I59" s="393"/>
      <c r="J59" s="393"/>
      <c r="K59" s="393"/>
      <c r="L59" s="393"/>
      <c r="M59" s="393"/>
      <c r="N59" s="393"/>
    </row>
    <row r="60" spans="1:14" x14ac:dyDescent="0.35">
      <c r="A60" t="s">
        <v>360</v>
      </c>
      <c r="D60" s="324" t="s">
        <v>361</v>
      </c>
      <c r="H60" s="393"/>
      <c r="I60" s="393"/>
      <c r="J60" s="393"/>
      <c r="K60" s="393"/>
      <c r="L60" s="393"/>
      <c r="M60" s="393"/>
      <c r="N60" s="393"/>
    </row>
    <row r="61" spans="1:14" x14ac:dyDescent="0.35">
      <c r="H61" s="393"/>
      <c r="I61" s="393"/>
      <c r="J61" s="393"/>
      <c r="K61" s="393"/>
      <c r="L61" s="393"/>
      <c r="M61" s="393"/>
      <c r="N61" s="393"/>
    </row>
    <row r="62" spans="1:14" x14ac:dyDescent="0.35">
      <c r="H62" s="393"/>
      <c r="I62" s="393"/>
      <c r="J62" s="393"/>
      <c r="K62" s="393"/>
      <c r="L62" s="393"/>
      <c r="M62" s="393"/>
      <c r="N62" s="393"/>
    </row>
    <row r="63" spans="1:14" x14ac:dyDescent="0.35">
      <c r="C63" s="153">
        <v>2025</v>
      </c>
      <c r="H63" s="393"/>
      <c r="I63" s="393"/>
      <c r="J63" s="393"/>
      <c r="K63" s="393"/>
      <c r="L63" s="393"/>
      <c r="M63" s="393"/>
      <c r="N63" s="393"/>
    </row>
    <row r="64" spans="1:14" x14ac:dyDescent="0.35">
      <c r="A64" s="435" t="s">
        <v>377</v>
      </c>
      <c r="B64" s="435" t="s">
        <v>378</v>
      </c>
      <c r="C64" s="435" t="s">
        <v>379</v>
      </c>
      <c r="H64" s="393"/>
      <c r="I64" s="393"/>
      <c r="J64" s="393"/>
      <c r="K64" s="393"/>
      <c r="L64" s="393"/>
      <c r="M64" s="393"/>
      <c r="N64" s="393"/>
    </row>
    <row r="65" spans="1:14" x14ac:dyDescent="0.35">
      <c r="A65">
        <v>2025</v>
      </c>
      <c r="B65" t="s">
        <v>380</v>
      </c>
      <c r="C65">
        <v>896</v>
      </c>
      <c r="D65" s="437">
        <f>(C65/C$82)*C$83</f>
        <v>888.35121951219514</v>
      </c>
      <c r="E65" t="s">
        <v>380</v>
      </c>
      <c r="H65" s="393"/>
      <c r="I65" s="393"/>
      <c r="J65" s="393"/>
      <c r="K65" s="393"/>
      <c r="L65" s="393"/>
      <c r="M65" s="393"/>
      <c r="N65" s="393"/>
    </row>
    <row r="66" spans="1:14" x14ac:dyDescent="0.35">
      <c r="A66">
        <v>2025</v>
      </c>
      <c r="B66" t="s">
        <v>381</v>
      </c>
      <c r="C66">
        <v>102</v>
      </c>
      <c r="D66" s="437">
        <f t="shared" ref="D66:D81" si="2">(C66/C$82)*C$83</f>
        <v>101.12926829268294</v>
      </c>
      <c r="E66" t="s">
        <v>381</v>
      </c>
      <c r="H66" s="393"/>
      <c r="I66" s="393"/>
      <c r="J66" s="393"/>
      <c r="K66" s="393"/>
      <c r="L66" s="393"/>
      <c r="M66" s="393"/>
      <c r="N66" s="393"/>
    </row>
    <row r="67" spans="1:14" x14ac:dyDescent="0.35">
      <c r="A67">
        <v>2025</v>
      </c>
      <c r="B67" t="s">
        <v>382</v>
      </c>
      <c r="C67">
        <v>106</v>
      </c>
      <c r="D67" s="437">
        <f t="shared" si="2"/>
        <v>105.09512195121951</v>
      </c>
      <c r="E67" t="s">
        <v>382</v>
      </c>
      <c r="H67" s="393"/>
      <c r="I67" s="393"/>
      <c r="J67" s="393"/>
      <c r="K67" s="393"/>
      <c r="L67" s="393"/>
      <c r="M67" s="393"/>
      <c r="N67" s="393"/>
    </row>
    <row r="68" spans="1:14" x14ac:dyDescent="0.35">
      <c r="A68">
        <v>2025</v>
      </c>
      <c r="B68" t="s">
        <v>383</v>
      </c>
      <c r="C68">
        <v>40</v>
      </c>
      <c r="D68" s="437">
        <f t="shared" si="2"/>
        <v>39.658536585365859</v>
      </c>
      <c r="E68" t="s">
        <v>383</v>
      </c>
      <c r="H68" s="393"/>
      <c r="I68" s="393"/>
      <c r="J68" s="393"/>
      <c r="K68" s="393"/>
      <c r="L68" s="393"/>
      <c r="M68" s="393"/>
      <c r="N68" s="393"/>
    </row>
    <row r="69" spans="1:14" x14ac:dyDescent="0.35">
      <c r="A69">
        <v>2025</v>
      </c>
      <c r="B69" t="s">
        <v>384</v>
      </c>
      <c r="C69">
        <v>15</v>
      </c>
      <c r="D69" s="437">
        <f t="shared" si="2"/>
        <v>14.871951219512196</v>
      </c>
      <c r="E69" t="s">
        <v>384</v>
      </c>
    </row>
    <row r="70" spans="1:14" x14ac:dyDescent="0.35">
      <c r="A70">
        <v>2025</v>
      </c>
      <c r="B70" t="s">
        <v>385</v>
      </c>
      <c r="C70">
        <v>43</v>
      </c>
      <c r="D70" s="437">
        <f t="shared" si="2"/>
        <v>42.632926829268293</v>
      </c>
      <c r="E70" t="s">
        <v>385</v>
      </c>
    </row>
    <row r="71" spans="1:14" x14ac:dyDescent="0.35">
      <c r="A71">
        <v>2025</v>
      </c>
      <c r="B71" t="s">
        <v>386</v>
      </c>
      <c r="C71">
        <v>487</v>
      </c>
      <c r="D71" s="437">
        <f t="shared" si="2"/>
        <v>482.84268292682924</v>
      </c>
      <c r="E71" t="s">
        <v>386</v>
      </c>
    </row>
    <row r="72" spans="1:14" x14ac:dyDescent="0.35">
      <c r="A72">
        <v>2025</v>
      </c>
      <c r="B72" t="s">
        <v>387</v>
      </c>
      <c r="C72">
        <v>10</v>
      </c>
      <c r="D72" s="437">
        <f t="shared" si="2"/>
        <v>9.9146341463414647</v>
      </c>
      <c r="E72" t="s">
        <v>387</v>
      </c>
    </row>
    <row r="73" spans="1:14" x14ac:dyDescent="0.35">
      <c r="A73">
        <v>2025</v>
      </c>
      <c r="B73" t="s">
        <v>388</v>
      </c>
      <c r="C73">
        <v>44</v>
      </c>
      <c r="D73" s="437">
        <f t="shared" si="2"/>
        <v>43.62439024390244</v>
      </c>
      <c r="E73" t="s">
        <v>388</v>
      </c>
    </row>
    <row r="74" spans="1:14" x14ac:dyDescent="0.35">
      <c r="A74">
        <v>2025</v>
      </c>
      <c r="B74" t="s">
        <v>389</v>
      </c>
      <c r="C74">
        <v>22</v>
      </c>
      <c r="D74" s="437">
        <f t="shared" si="2"/>
        <v>21.81219512195122</v>
      </c>
      <c r="E74" t="s">
        <v>389</v>
      </c>
    </row>
    <row r="75" spans="1:14" x14ac:dyDescent="0.35">
      <c r="A75">
        <v>2025</v>
      </c>
      <c r="B75" t="s">
        <v>390</v>
      </c>
      <c r="C75">
        <v>10</v>
      </c>
      <c r="D75" s="437">
        <f t="shared" si="2"/>
        <v>9.9146341463414647</v>
      </c>
      <c r="E75" t="s">
        <v>390</v>
      </c>
    </row>
    <row r="76" spans="1:14" x14ac:dyDescent="0.35">
      <c r="A76">
        <v>2025</v>
      </c>
      <c r="B76" t="s">
        <v>391</v>
      </c>
      <c r="C76">
        <v>38</v>
      </c>
      <c r="D76" s="437">
        <f t="shared" si="2"/>
        <v>37.675609756097565</v>
      </c>
      <c r="E76" t="s">
        <v>391</v>
      </c>
    </row>
    <row r="77" spans="1:14" x14ac:dyDescent="0.35">
      <c r="A77">
        <v>2025</v>
      </c>
      <c r="B77" t="s">
        <v>392</v>
      </c>
      <c r="C77">
        <v>170</v>
      </c>
      <c r="D77" s="437">
        <f t="shared" si="2"/>
        <v>168.54878048780489</v>
      </c>
      <c r="E77" t="s">
        <v>392</v>
      </c>
    </row>
    <row r="78" spans="1:14" x14ac:dyDescent="0.35">
      <c r="A78">
        <v>2025</v>
      </c>
      <c r="B78" t="s">
        <v>393</v>
      </c>
      <c r="C78">
        <v>39</v>
      </c>
      <c r="D78" s="437">
        <f t="shared" si="2"/>
        <v>38.667073170731705</v>
      </c>
      <c r="E78" t="s">
        <v>393</v>
      </c>
    </row>
    <row r="79" spans="1:14" x14ac:dyDescent="0.35">
      <c r="A79">
        <v>2025</v>
      </c>
      <c r="B79" t="s">
        <v>394</v>
      </c>
      <c r="C79">
        <v>352</v>
      </c>
      <c r="D79" s="437">
        <f t="shared" si="2"/>
        <v>348.99512195121952</v>
      </c>
      <c r="E79" t="s">
        <v>394</v>
      </c>
    </row>
    <row r="80" spans="1:14" x14ac:dyDescent="0.35">
      <c r="A80">
        <v>2025</v>
      </c>
      <c r="B80" t="s">
        <v>395</v>
      </c>
      <c r="C80">
        <v>11</v>
      </c>
      <c r="D80" s="437">
        <f t="shared" si="2"/>
        <v>10.90609756097561</v>
      </c>
      <c r="E80" t="s">
        <v>395</v>
      </c>
    </row>
    <row r="81" spans="1:12" x14ac:dyDescent="0.35">
      <c r="A81">
        <v>2025</v>
      </c>
      <c r="B81" t="s">
        <v>396</v>
      </c>
      <c r="C81">
        <v>75</v>
      </c>
      <c r="D81" s="437">
        <f t="shared" si="2"/>
        <v>74.359756097560975</v>
      </c>
      <c r="E81" t="s">
        <v>396</v>
      </c>
    </row>
    <row r="82" spans="1:12" x14ac:dyDescent="0.35">
      <c r="C82">
        <f>SUM(C65:C81)</f>
        <v>2460</v>
      </c>
      <c r="D82" s="275">
        <f>SUM(D65:D81)</f>
        <v>2439</v>
      </c>
    </row>
    <row r="83" spans="1:12" x14ac:dyDescent="0.35">
      <c r="B83" t="s">
        <v>397</v>
      </c>
      <c r="C83" s="436">
        <f>SUM(C85:C90)</f>
        <v>2439</v>
      </c>
      <c r="D83" s="275"/>
      <c r="K83" s="358"/>
      <c r="L83" s="359">
        <f>'Maandcijfers medewerkers'!M14</f>
        <v>22947</v>
      </c>
    </row>
    <row r="84" spans="1:12" x14ac:dyDescent="0.35">
      <c r="A84" s="435" t="s">
        <v>377</v>
      </c>
      <c r="B84" s="435" t="s">
        <v>398</v>
      </c>
      <c r="C84" s="435" t="s">
        <v>379</v>
      </c>
      <c r="D84" s="275"/>
    </row>
    <row r="85" spans="1:12" x14ac:dyDescent="0.35">
      <c r="A85">
        <v>2025</v>
      </c>
      <c r="B85" t="s">
        <v>17</v>
      </c>
      <c r="C85">
        <v>625</v>
      </c>
    </row>
    <row r="86" spans="1:12" x14ac:dyDescent="0.35">
      <c r="A86">
        <v>2025</v>
      </c>
      <c r="B86" t="s">
        <v>18</v>
      </c>
      <c r="C86">
        <v>821</v>
      </c>
    </row>
    <row r="87" spans="1:12" x14ac:dyDescent="0.35">
      <c r="A87">
        <v>2025</v>
      </c>
      <c r="B87" t="s">
        <v>19</v>
      </c>
      <c r="C87">
        <v>570</v>
      </c>
    </row>
    <row r="88" spans="1:12" x14ac:dyDescent="0.35">
      <c r="A88">
        <v>2025</v>
      </c>
      <c r="B88" t="s">
        <v>20</v>
      </c>
      <c r="C88">
        <v>233</v>
      </c>
    </row>
    <row r="89" spans="1:12" x14ac:dyDescent="0.35">
      <c r="A89">
        <v>2025</v>
      </c>
      <c r="B89" t="s">
        <v>155</v>
      </c>
      <c r="C89">
        <v>153</v>
      </c>
    </row>
    <row r="90" spans="1:12" x14ac:dyDescent="0.35">
      <c r="A90">
        <v>2025</v>
      </c>
      <c r="B90" t="s">
        <v>156</v>
      </c>
      <c r="C90">
        <v>37</v>
      </c>
    </row>
    <row r="97" spans="11:12" x14ac:dyDescent="0.35">
      <c r="L97">
        <v>14443.1572265625</v>
      </c>
    </row>
    <row r="98" spans="11:12" x14ac:dyDescent="0.35">
      <c r="L98" s="355">
        <v>14481.4033203125</v>
      </c>
    </row>
    <row r="99" spans="11:12" x14ac:dyDescent="0.35">
      <c r="L99">
        <v>14503.7841796875</v>
      </c>
    </row>
    <row r="100" spans="11:12" x14ac:dyDescent="0.35">
      <c r="K100" s="358"/>
      <c r="L100">
        <v>14621.560546875</v>
      </c>
    </row>
    <row r="118" spans="12:12" x14ac:dyDescent="0.35">
      <c r="L118" s="358"/>
    </row>
  </sheetData>
  <phoneticPr fontId="58" type="noConversion"/>
  <hyperlinks>
    <hyperlink ref="A57" r:id="rId1" location="/CBS/nl/dataset/83858NED/table?searchKeywords=omzetontwikkeling" display="https://opendata.cbs.nl/ - /CBS/nl/dataset/83858NED/table?searchKeywords=omzetontwikkeling" xr:uid="{73EF681A-4038-4241-890B-BB0811B9A34F}"/>
    <hyperlink ref="A58" r:id="rId2" location="/CBS/nl/dataset/85828NED/table?dl=A5368" display="https://opendata.cbs.nl/statline/ - /CBS/nl/dataset/85828NED/table?dl=A5368" xr:uid="{672BBEC4-A30C-4CAD-B835-27DB0E0A1890}"/>
    <hyperlink ref="D60" r:id="rId3" location="/CBS/nl/dataset/83132NED/table" display="https://opendata.cbs.nl/ - /CBS/nl/dataset/83132NED/table" xr:uid="{3ACA9D31-B474-4F43-9A1E-D30719BD69EF}"/>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76"/>
  <sheetViews>
    <sheetView topLeftCell="G93" zoomScale="96" zoomScaleNormal="96" workbookViewId="0">
      <selection activeCell="J111" sqref="J111:K111"/>
    </sheetView>
  </sheetViews>
  <sheetFormatPr defaultColWidth="9.1796875" defaultRowHeight="15" customHeight="1" x14ac:dyDescent="0.35"/>
  <cols>
    <col min="1" max="1" width="33.81640625" style="14" customWidth="1"/>
    <col min="2" max="2" width="17.54296875" style="14" customWidth="1"/>
    <col min="3" max="3" width="19.54296875" style="14" bestFit="1" customWidth="1"/>
    <col min="4" max="4" width="16.81640625" style="14" bestFit="1" customWidth="1"/>
    <col min="5" max="5" width="19.54296875" style="14" bestFit="1" customWidth="1"/>
    <col min="6" max="6" width="16.81640625" style="14" bestFit="1" customWidth="1"/>
    <col min="7" max="7" width="19.54296875" style="14" bestFit="1" customWidth="1"/>
    <col min="8" max="8" width="16.81640625" style="14" bestFit="1" customWidth="1"/>
    <col min="9" max="9" width="19.54296875" style="14" bestFit="1" customWidth="1"/>
    <col min="10" max="10" width="16.81640625" style="14" bestFit="1" customWidth="1"/>
    <col min="11" max="11" width="19.54296875" style="14" bestFit="1" customWidth="1"/>
    <col min="12" max="16" width="18.453125" style="14" customWidth="1"/>
    <col min="17" max="17" width="14.81640625" style="14" bestFit="1" customWidth="1"/>
    <col min="18" max="18" width="10" style="14" bestFit="1" customWidth="1"/>
    <col min="19" max="20" width="10" style="14" customWidth="1"/>
    <col min="21" max="16384" width="9.1796875" style="14"/>
  </cols>
  <sheetData>
    <row r="1" spans="1:23" ht="15" customHeight="1" x14ac:dyDescent="0.35">
      <c r="A1" s="83" t="s">
        <v>79</v>
      </c>
      <c r="B1" s="35"/>
      <c r="C1" s="36" t="s">
        <v>55</v>
      </c>
      <c r="D1" s="35"/>
      <c r="E1" s="36" t="s">
        <v>55</v>
      </c>
      <c r="F1" s="35"/>
      <c r="G1" s="36" t="s">
        <v>55</v>
      </c>
      <c r="H1" s="35"/>
      <c r="I1" s="36" t="s">
        <v>55</v>
      </c>
      <c r="J1" s="35"/>
      <c r="K1" s="36" t="s">
        <v>55</v>
      </c>
      <c r="L1" s="35"/>
      <c r="M1" s="36" t="s">
        <v>55</v>
      </c>
      <c r="N1" s="35"/>
      <c r="O1" s="36" t="s">
        <v>55</v>
      </c>
      <c r="P1" s="35"/>
    </row>
    <row r="2" spans="1:23" ht="15" customHeight="1" x14ac:dyDescent="0.35">
      <c r="A2" s="17"/>
      <c r="B2" s="40">
        <v>2019</v>
      </c>
      <c r="C2" s="41" t="s">
        <v>74</v>
      </c>
      <c r="D2" s="40">
        <v>2020</v>
      </c>
      <c r="E2" s="41" t="s">
        <v>75</v>
      </c>
      <c r="F2" s="40">
        <v>2021</v>
      </c>
      <c r="G2" s="41" t="s">
        <v>166</v>
      </c>
      <c r="H2" s="40">
        <v>2022</v>
      </c>
      <c r="I2" s="41" t="s">
        <v>234</v>
      </c>
      <c r="J2" s="40">
        <v>2023</v>
      </c>
      <c r="K2" s="41" t="s">
        <v>300</v>
      </c>
      <c r="L2" s="40">
        <v>2024</v>
      </c>
      <c r="M2" s="41" t="s">
        <v>354</v>
      </c>
      <c r="N2" s="40">
        <v>2025</v>
      </c>
      <c r="O2" s="41" t="s">
        <v>430</v>
      </c>
      <c r="P2" s="40">
        <v>2026</v>
      </c>
    </row>
    <row r="3" spans="1:23" ht="15" customHeight="1" x14ac:dyDescent="0.35">
      <c r="A3" s="64" t="s">
        <v>61</v>
      </c>
      <c r="B3" s="59"/>
      <c r="C3" s="58"/>
      <c r="D3" s="59"/>
      <c r="E3" s="58"/>
      <c r="F3" s="59"/>
      <c r="G3" s="58"/>
      <c r="H3" s="59"/>
      <c r="I3" s="58"/>
      <c r="J3" s="59"/>
      <c r="K3" s="58"/>
      <c r="L3" s="286"/>
      <c r="M3" s="58"/>
      <c r="N3" s="286"/>
      <c r="O3" s="58"/>
      <c r="P3" s="286"/>
      <c r="Q3" s="18"/>
    </row>
    <row r="4" spans="1:23" ht="15" customHeight="1" x14ac:dyDescent="0.35">
      <c r="A4" s="65" t="s">
        <v>51</v>
      </c>
      <c r="B4" s="72">
        <v>26965</v>
      </c>
      <c r="C4" s="61">
        <f>D4/B4-1</f>
        <v>2.6330428333024347E-2</v>
      </c>
      <c r="D4" s="72">
        <v>27675</v>
      </c>
      <c r="E4" s="61">
        <f>F4/D4-1</f>
        <v>4.4986449864498734E-2</v>
      </c>
      <c r="F4" s="78">
        <v>28920</v>
      </c>
      <c r="G4" s="61">
        <f>H4/F4-1</f>
        <v>4.1147994467496618E-2</v>
      </c>
      <c r="H4" s="78">
        <v>30110</v>
      </c>
      <c r="I4" s="61">
        <f>J4/H4-1</f>
        <v>1.8266356692128838E-2</v>
      </c>
      <c r="J4" s="78">
        <v>30660</v>
      </c>
      <c r="K4" s="61">
        <f>L4/J4-1</f>
        <v>2.9191128506196984E-2</v>
      </c>
      <c r="L4" s="285">
        <v>31555</v>
      </c>
      <c r="M4" s="61">
        <f>N4/L4-1</f>
        <v>1.5211535414355826E-2</v>
      </c>
      <c r="N4" s="285">
        <v>32035</v>
      </c>
      <c r="O4" s="61">
        <f>P4/N4-1</f>
        <v>2.2319338223817597E-2</v>
      </c>
      <c r="P4" s="285">
        <v>32750</v>
      </c>
      <c r="Q4" s="18"/>
      <c r="W4" s="250"/>
    </row>
    <row r="5" spans="1:23" ht="15" customHeight="1" x14ac:dyDescent="0.35">
      <c r="A5" s="67" t="s">
        <v>52</v>
      </c>
      <c r="B5" s="18">
        <v>27015</v>
      </c>
      <c r="C5" s="62">
        <f t="shared" ref="C5:C7" si="0">D5/B5-1</f>
        <v>2.9983342587451389E-2</v>
      </c>
      <c r="D5" s="18">
        <v>27825</v>
      </c>
      <c r="E5" s="62">
        <f>F5/D5-1</f>
        <v>4.9056603773584895E-2</v>
      </c>
      <c r="F5" s="79">
        <v>29190</v>
      </c>
      <c r="G5" s="62">
        <f>H5/F5-1</f>
        <v>3.2374100719424481E-2</v>
      </c>
      <c r="H5" s="79">
        <v>30135</v>
      </c>
      <c r="I5" s="62">
        <f>J5/H5-1</f>
        <v>2.0574083291853285E-2</v>
      </c>
      <c r="J5" s="79">
        <v>30755</v>
      </c>
      <c r="K5" s="62">
        <f>L5/J5-1</f>
        <v>2.6012030564135813E-2</v>
      </c>
      <c r="L5" s="79">
        <v>31555</v>
      </c>
      <c r="M5" s="62">
        <f>N5/L5-1</f>
        <v>1.4894628426556755E-2</v>
      </c>
      <c r="N5" s="79">
        <v>32025</v>
      </c>
      <c r="O5" s="62">
        <f>P5/N5-1</f>
        <v>2.6854020296643188E-2</v>
      </c>
      <c r="P5" s="79">
        <v>32885</v>
      </c>
      <c r="Q5" s="18"/>
    </row>
    <row r="6" spans="1:23" ht="15" customHeight="1" x14ac:dyDescent="0.35">
      <c r="A6" s="67" t="s">
        <v>53</v>
      </c>
      <c r="B6" s="18">
        <v>27140</v>
      </c>
      <c r="C6" s="62">
        <f t="shared" si="0"/>
        <v>3.7398673544583705E-2</v>
      </c>
      <c r="D6" s="18">
        <v>28155</v>
      </c>
      <c r="E6" s="62">
        <f>F6/D6-1</f>
        <v>4.3686734150239825E-2</v>
      </c>
      <c r="F6" s="79">
        <v>29385</v>
      </c>
      <c r="G6" s="62">
        <f>H6/F6-1</f>
        <v>3.147864556746649E-2</v>
      </c>
      <c r="H6" s="79">
        <v>30310</v>
      </c>
      <c r="I6" s="62">
        <f>J6/H6-1</f>
        <v>2.4414384691521018E-2</v>
      </c>
      <c r="J6" s="79">
        <v>31050</v>
      </c>
      <c r="K6" s="62">
        <f>L6/J6-1</f>
        <v>2.2544283413848731E-2</v>
      </c>
      <c r="L6" s="79">
        <v>31750</v>
      </c>
      <c r="M6" s="62">
        <f>N6/L6-1</f>
        <v>1.5748031496062964E-2</v>
      </c>
      <c r="N6" s="79">
        <v>32250</v>
      </c>
      <c r="O6" s="62">
        <f>P6/N6-1</f>
        <v>-1</v>
      </c>
      <c r="P6" s="79"/>
      <c r="Q6" s="18"/>
    </row>
    <row r="7" spans="1:23" ht="15" customHeight="1" x14ac:dyDescent="0.35">
      <c r="A7" s="68" t="s">
        <v>54</v>
      </c>
      <c r="B7" s="73">
        <v>27480</v>
      </c>
      <c r="C7" s="70">
        <f t="shared" si="0"/>
        <v>3.6754002911208117E-2</v>
      </c>
      <c r="D7" s="73">
        <v>28490</v>
      </c>
      <c r="E7" s="70">
        <f>F7/D7-1</f>
        <v>4.7911547911547947E-2</v>
      </c>
      <c r="F7" s="80">
        <v>29855</v>
      </c>
      <c r="G7" s="70">
        <f>H7/F7-1</f>
        <v>2.4116563389716905E-2</v>
      </c>
      <c r="H7" s="80">
        <v>30575</v>
      </c>
      <c r="I7" s="70">
        <f>J7/H7-1</f>
        <v>2.3385118560915741E-2</v>
      </c>
      <c r="J7" s="80">
        <v>31290</v>
      </c>
      <c r="K7" s="70">
        <f>L7/J7-1</f>
        <v>2.0134228187919545E-2</v>
      </c>
      <c r="L7" s="80">
        <v>31920</v>
      </c>
      <c r="M7" s="70">
        <f>N7/L7-1</f>
        <v>1.9423558897243121E-2</v>
      </c>
      <c r="N7" s="80">
        <v>32540</v>
      </c>
      <c r="O7" s="70">
        <f>P7/N7-1</f>
        <v>-1</v>
      </c>
      <c r="P7" s="80"/>
      <c r="Q7" s="18"/>
    </row>
    <row r="8" spans="1:23" ht="15" customHeight="1" x14ac:dyDescent="0.35">
      <c r="A8" s="23"/>
      <c r="B8" s="24"/>
      <c r="C8" s="25"/>
      <c r="D8" s="24"/>
      <c r="F8" s="24"/>
      <c r="H8" s="24"/>
      <c r="J8" s="24"/>
      <c r="Q8" s="18"/>
    </row>
    <row r="9" spans="1:23" ht="15" customHeight="1" x14ac:dyDescent="0.35">
      <c r="A9" s="20"/>
      <c r="B9" s="42"/>
      <c r="C9" s="43"/>
      <c r="D9" s="42"/>
      <c r="E9" s="60"/>
      <c r="F9" s="42"/>
      <c r="G9" s="60"/>
      <c r="H9" s="42"/>
      <c r="I9" s="60"/>
      <c r="J9" s="42"/>
      <c r="K9" s="60"/>
      <c r="L9" s="283"/>
      <c r="M9" s="283"/>
      <c r="N9" s="283"/>
      <c r="O9" s="283"/>
      <c r="P9" s="283"/>
      <c r="Q9" s="18"/>
    </row>
    <row r="10" spans="1:23" ht="15" customHeight="1" x14ac:dyDescent="0.35">
      <c r="A10" s="116" t="s">
        <v>108</v>
      </c>
      <c r="Q10" s="18"/>
    </row>
    <row r="11" spans="1:23" ht="15" customHeight="1" x14ac:dyDescent="0.35">
      <c r="A11" s="71"/>
      <c r="Q11" s="18"/>
    </row>
    <row r="12" spans="1:23" ht="15" customHeight="1" x14ac:dyDescent="0.35">
      <c r="A12" s="71"/>
      <c r="Q12" s="18"/>
    </row>
    <row r="13" spans="1:23" ht="15" customHeight="1" x14ac:dyDescent="0.35">
      <c r="A13" s="71"/>
      <c r="Q13" s="18"/>
    </row>
    <row r="14" spans="1:23" ht="15" customHeight="1" x14ac:dyDescent="0.35">
      <c r="Q14" s="18"/>
    </row>
    <row r="17" spans="1:16" ht="28.5" customHeight="1" x14ac:dyDescent="0.35">
      <c r="A17" s="84" t="s">
        <v>80</v>
      </c>
      <c r="B17" s="35"/>
      <c r="C17" s="36" t="s">
        <v>55</v>
      </c>
      <c r="D17" s="35"/>
      <c r="E17" s="36" t="s">
        <v>55</v>
      </c>
      <c r="F17" s="35"/>
      <c r="G17" s="36" t="s">
        <v>55</v>
      </c>
      <c r="H17" s="35"/>
      <c r="I17" s="36" t="s">
        <v>55</v>
      </c>
      <c r="J17" s="35"/>
      <c r="K17" s="36" t="s">
        <v>55</v>
      </c>
      <c r="L17" s="35"/>
      <c r="M17" s="36" t="s">
        <v>55</v>
      </c>
      <c r="N17" s="35"/>
      <c r="O17" s="36" t="s">
        <v>55</v>
      </c>
      <c r="P17" s="35"/>
    </row>
    <row r="18" spans="1:16" ht="15" customHeight="1" x14ac:dyDescent="0.35">
      <c r="A18" s="17"/>
      <c r="B18" s="40">
        <v>2019</v>
      </c>
      <c r="C18" s="41" t="s">
        <v>74</v>
      </c>
      <c r="D18" s="40">
        <v>2020</v>
      </c>
      <c r="E18" s="41" t="s">
        <v>75</v>
      </c>
      <c r="F18" s="40">
        <v>2021</v>
      </c>
      <c r="G18" s="41" t="s">
        <v>166</v>
      </c>
      <c r="H18" s="40">
        <v>2022</v>
      </c>
      <c r="I18" s="41" t="s">
        <v>234</v>
      </c>
      <c r="J18" s="40">
        <v>2023</v>
      </c>
      <c r="K18" s="41" t="s">
        <v>300</v>
      </c>
      <c r="L18" s="40">
        <v>2024</v>
      </c>
      <c r="M18" s="41" t="s">
        <v>354</v>
      </c>
      <c r="N18" s="40">
        <v>2025</v>
      </c>
      <c r="O18" s="41" t="s">
        <v>430</v>
      </c>
      <c r="P18" s="40">
        <v>2026</v>
      </c>
    </row>
    <row r="19" spans="1:16" ht="15" customHeight="1" x14ac:dyDescent="0.35">
      <c r="A19" s="64" t="s">
        <v>61</v>
      </c>
      <c r="B19" s="59"/>
      <c r="C19" s="58"/>
      <c r="D19" s="59"/>
      <c r="E19" s="58"/>
      <c r="F19" s="59"/>
      <c r="G19" s="58"/>
      <c r="H19" s="59"/>
      <c r="I19" s="58"/>
      <c r="J19" s="59"/>
      <c r="K19" s="58"/>
      <c r="L19" s="284"/>
      <c r="M19" s="58"/>
      <c r="N19" s="284"/>
      <c r="O19" s="58"/>
      <c r="P19" s="284"/>
    </row>
    <row r="20" spans="1:16" ht="15" customHeight="1" x14ac:dyDescent="0.35">
      <c r="A20" s="65" t="s">
        <v>51</v>
      </c>
      <c r="B20" s="72">
        <v>20655</v>
      </c>
      <c r="C20" s="61">
        <f>D20/B20-1</f>
        <v>3.2679738562091609E-2</v>
      </c>
      <c r="D20" s="72">
        <v>21330</v>
      </c>
      <c r="E20" s="61">
        <f>F20/D20-1</f>
        <v>5.6258790436005679E-2</v>
      </c>
      <c r="F20" s="78">
        <v>22530</v>
      </c>
      <c r="G20" s="61">
        <f>H20/F20-1</f>
        <v>6.0807811806480316E-2</v>
      </c>
      <c r="H20" s="78">
        <v>23900</v>
      </c>
      <c r="I20" s="61">
        <f>J20/H20-1</f>
        <v>2.8033472803347337E-2</v>
      </c>
      <c r="J20" s="78">
        <v>24570</v>
      </c>
      <c r="K20" s="61">
        <f>L20/J20-1</f>
        <v>4.0700040700040629E-2</v>
      </c>
      <c r="L20" s="312">
        <v>25570</v>
      </c>
      <c r="M20" s="61">
        <f>N20/L20-1</f>
        <v>2.1118498240125128E-2</v>
      </c>
      <c r="N20" s="312">
        <v>26110</v>
      </c>
      <c r="O20" s="61">
        <f>P20/N20-1</f>
        <v>2.9299119111451555E-2</v>
      </c>
      <c r="P20" s="312">
        <v>26875</v>
      </c>
    </row>
    <row r="21" spans="1:16" ht="15" customHeight="1" x14ac:dyDescent="0.35">
      <c r="A21" s="67" t="s">
        <v>52</v>
      </c>
      <c r="B21" s="18">
        <v>20655</v>
      </c>
      <c r="C21" s="62">
        <f t="shared" ref="C21:C23" si="1">D21/B21-1</f>
        <v>3.8005325587024963E-2</v>
      </c>
      <c r="D21" s="18">
        <v>21440</v>
      </c>
      <c r="E21" s="62">
        <f>F21/D21-1</f>
        <v>6.7630597014925353E-2</v>
      </c>
      <c r="F21" s="79">
        <v>22890</v>
      </c>
      <c r="G21" s="62">
        <f>H21/F21-1</f>
        <v>4.6089995631280134E-2</v>
      </c>
      <c r="H21" s="79">
        <v>23945</v>
      </c>
      <c r="I21" s="62">
        <f>J21/H21-1</f>
        <v>3.0486531634996927E-2</v>
      </c>
      <c r="J21" s="285">
        <v>24675</v>
      </c>
      <c r="K21" s="62">
        <f>L21/J21-1</f>
        <v>3.6879432624113528E-2</v>
      </c>
      <c r="L21" s="142">
        <v>25585</v>
      </c>
      <c r="M21" s="62">
        <f>N21/L21-1</f>
        <v>2.1301543873363249E-2</v>
      </c>
      <c r="N21" s="142">
        <v>26130</v>
      </c>
      <c r="O21" s="62">
        <f>P21/N21-1</f>
        <v>3.3486414083429006E-2</v>
      </c>
      <c r="P21" s="142">
        <v>27005</v>
      </c>
    </row>
    <row r="22" spans="1:16" ht="15" customHeight="1" x14ac:dyDescent="0.35">
      <c r="A22" s="67" t="s">
        <v>53</v>
      </c>
      <c r="B22" s="18">
        <v>20775</v>
      </c>
      <c r="C22" s="62">
        <f t="shared" si="1"/>
        <v>4.9578820697954162E-2</v>
      </c>
      <c r="D22" s="18">
        <v>21805</v>
      </c>
      <c r="E22" s="62">
        <f>F22/D22-1</f>
        <v>6.0995184590690199E-2</v>
      </c>
      <c r="F22" s="79">
        <v>23135</v>
      </c>
      <c r="G22" s="62">
        <f>H22/F22-1</f>
        <v>4.4305165333909713E-2</v>
      </c>
      <c r="H22" s="79">
        <v>24160</v>
      </c>
      <c r="I22" s="62">
        <f>J22/H22-1</f>
        <v>3.6630794701986824E-2</v>
      </c>
      <c r="J22" s="79">
        <v>25045</v>
      </c>
      <c r="K22" s="62">
        <f>L22/J22-1</f>
        <v>3.0944300259532875E-2</v>
      </c>
      <c r="L22" s="142">
        <v>25820</v>
      </c>
      <c r="M22" s="62">
        <f>N22/L22-1</f>
        <v>2.0333075135553935E-2</v>
      </c>
      <c r="N22" s="142">
        <v>26345</v>
      </c>
      <c r="O22" s="62">
        <f>P22/N22-1</f>
        <v>-1</v>
      </c>
      <c r="P22" s="142"/>
    </row>
    <row r="23" spans="1:16" ht="15" customHeight="1" x14ac:dyDescent="0.35">
      <c r="A23" s="68" t="s">
        <v>54</v>
      </c>
      <c r="B23" s="73">
        <v>21105</v>
      </c>
      <c r="C23" s="70">
        <f t="shared" si="1"/>
        <v>5.046197583511014E-2</v>
      </c>
      <c r="D23" s="73">
        <v>22170</v>
      </c>
      <c r="E23" s="70">
        <f>F23/D23-1</f>
        <v>6.4050518718989702E-2</v>
      </c>
      <c r="F23" s="80">
        <v>23590</v>
      </c>
      <c r="G23" s="70">
        <f>H23/F23-1</f>
        <v>3.6244171259008029E-2</v>
      </c>
      <c r="H23" s="80">
        <v>24445</v>
      </c>
      <c r="I23" s="70">
        <f>J23/H23-1</f>
        <v>3.4976477807322492E-2</v>
      </c>
      <c r="J23" s="80">
        <v>25300</v>
      </c>
      <c r="K23" s="70">
        <f>L23/J23-1</f>
        <v>2.8063241106719428E-2</v>
      </c>
      <c r="L23" s="235">
        <v>26010</v>
      </c>
      <c r="M23" s="70">
        <f>N23/L23-1</f>
        <v>2.2875816993463971E-2</v>
      </c>
      <c r="N23" s="235">
        <v>26605</v>
      </c>
      <c r="O23" s="70">
        <f>P23/N23-1</f>
        <v>-1</v>
      </c>
      <c r="P23" s="235"/>
    </row>
    <row r="24" spans="1:16" ht="15" customHeight="1" x14ac:dyDescent="0.35">
      <c r="A24" s="23"/>
      <c r="B24" s="44"/>
      <c r="C24" s="25"/>
      <c r="D24" s="24"/>
      <c r="F24" s="24"/>
      <c r="H24" s="24"/>
      <c r="J24" s="24"/>
    </row>
    <row r="25" spans="1:16" ht="15" customHeight="1" x14ac:dyDescent="0.35">
      <c r="A25" s="20"/>
      <c r="B25" s="42"/>
      <c r="C25" s="43"/>
      <c r="D25" s="42"/>
      <c r="E25" s="60"/>
      <c r="F25" s="42"/>
      <c r="G25" s="60"/>
      <c r="H25" s="42"/>
      <c r="I25" s="60"/>
      <c r="J25" s="42"/>
      <c r="K25" s="60"/>
      <c r="L25" s="283"/>
      <c r="M25" s="283"/>
      <c r="N25" s="283"/>
      <c r="O25" s="283"/>
      <c r="P25" s="283"/>
    </row>
    <row r="26" spans="1:16" ht="15" customHeight="1" x14ac:dyDescent="0.35">
      <c r="A26" s="116" t="s">
        <v>108</v>
      </c>
    </row>
    <row r="30" spans="1:16" ht="28.5" customHeight="1" x14ac:dyDescent="0.35">
      <c r="A30" s="84" t="s">
        <v>368</v>
      </c>
      <c r="B30" s="35"/>
      <c r="C30" s="36" t="s">
        <v>55</v>
      </c>
      <c r="D30" s="35"/>
      <c r="E30" s="36" t="s">
        <v>55</v>
      </c>
      <c r="F30" s="35"/>
      <c r="G30" s="36" t="s">
        <v>55</v>
      </c>
      <c r="H30" s="35"/>
      <c r="I30" s="36" t="s">
        <v>55</v>
      </c>
      <c r="J30" s="35"/>
      <c r="K30" s="36" t="s">
        <v>55</v>
      </c>
      <c r="L30" s="35"/>
      <c r="M30" s="36" t="s">
        <v>55</v>
      </c>
      <c r="N30" s="35"/>
      <c r="O30" s="36" t="s">
        <v>55</v>
      </c>
      <c r="P30" s="35"/>
    </row>
    <row r="31" spans="1:16" ht="15" customHeight="1" x14ac:dyDescent="0.35">
      <c r="A31" s="17"/>
      <c r="B31" s="40">
        <v>2019</v>
      </c>
      <c r="C31" s="41" t="s">
        <v>74</v>
      </c>
      <c r="D31" s="40">
        <v>2020</v>
      </c>
      <c r="E31" s="41" t="s">
        <v>75</v>
      </c>
      <c r="F31" s="40">
        <v>2021</v>
      </c>
      <c r="G31" s="41" t="s">
        <v>166</v>
      </c>
      <c r="H31" s="40">
        <v>2022</v>
      </c>
      <c r="I31" s="41" t="s">
        <v>234</v>
      </c>
      <c r="J31" s="40">
        <v>2023</v>
      </c>
      <c r="K31" s="41" t="s">
        <v>300</v>
      </c>
      <c r="L31" s="40">
        <v>2024</v>
      </c>
      <c r="M31" s="41" t="s">
        <v>354</v>
      </c>
      <c r="N31" s="40">
        <v>2025</v>
      </c>
      <c r="O31" s="41" t="s">
        <v>430</v>
      </c>
      <c r="P31" s="40">
        <v>2026</v>
      </c>
    </row>
    <row r="32" spans="1:16" ht="15" customHeight="1" x14ac:dyDescent="0.35">
      <c r="A32" s="64" t="s">
        <v>61</v>
      </c>
      <c r="B32" s="59"/>
      <c r="C32" s="58"/>
      <c r="D32" s="59"/>
      <c r="E32" s="58"/>
      <c r="F32" s="59"/>
      <c r="G32" s="58"/>
      <c r="H32" s="59"/>
      <c r="I32" s="58"/>
      <c r="J32" s="59"/>
      <c r="K32" s="58"/>
      <c r="L32" s="284"/>
      <c r="M32" s="58"/>
      <c r="N32" s="284"/>
      <c r="O32" s="58"/>
      <c r="P32" s="284"/>
    </row>
    <row r="33" spans="1:16" ht="15" customHeight="1" x14ac:dyDescent="0.35">
      <c r="A33" s="65" t="s">
        <v>51</v>
      </c>
      <c r="B33" s="72">
        <v>2805</v>
      </c>
      <c r="C33" s="429">
        <f>D33/B33-1</f>
        <v>1.7825311942958333E-3</v>
      </c>
      <c r="D33" s="72">
        <v>2810</v>
      </c>
      <c r="E33" s="61">
        <f>F33/D33-1</f>
        <v>2.4911032028469782E-2</v>
      </c>
      <c r="F33" s="78">
        <v>2880</v>
      </c>
      <c r="G33" s="61">
        <f>H33/F33-1</f>
        <v>-1.7361111111111605E-3</v>
      </c>
      <c r="H33" s="78">
        <v>2875</v>
      </c>
      <c r="I33" s="61">
        <f t="shared" ref="I33:I34" si="2">J33/H33-1</f>
        <v>5.2173913043478404E-3</v>
      </c>
      <c r="J33" s="78">
        <v>2890</v>
      </c>
      <c r="K33" s="61">
        <f t="shared" ref="I33:M36" si="3">L33/J33-1</f>
        <v>-1.038062283737029E-2</v>
      </c>
      <c r="L33" s="312">
        <v>2860</v>
      </c>
      <c r="M33" s="61">
        <f t="shared" si="3"/>
        <v>1.7482517482516613E-3</v>
      </c>
      <c r="N33" s="312">
        <v>2865</v>
      </c>
      <c r="O33" s="61">
        <f t="shared" ref="O33:O36" si="4">P33/N33-1</f>
        <v>-1.919720767888311E-2</v>
      </c>
      <c r="P33" s="312">
        <v>2810</v>
      </c>
    </row>
    <row r="34" spans="1:16" ht="15" customHeight="1" x14ac:dyDescent="0.35">
      <c r="A34" s="67" t="s">
        <v>52</v>
      </c>
      <c r="B34" s="18">
        <v>2795</v>
      </c>
      <c r="C34" s="430">
        <f t="shared" ref="C34:C36" si="5">D34/B34-1</f>
        <v>-3.5778175313059268E-3</v>
      </c>
      <c r="D34" s="18">
        <v>2785</v>
      </c>
      <c r="E34" s="62">
        <f>F34/D34-1</f>
        <v>1.7953321364452268E-3</v>
      </c>
      <c r="F34" s="79">
        <v>2790</v>
      </c>
      <c r="G34" s="62">
        <f>H34/F34-1</f>
        <v>1.9713261648745428E-2</v>
      </c>
      <c r="H34" s="79">
        <v>2845</v>
      </c>
      <c r="I34" s="62">
        <f t="shared" si="2"/>
        <v>5.2724077328647478E-3</v>
      </c>
      <c r="J34" s="79">
        <v>2860</v>
      </c>
      <c r="K34" s="62">
        <f t="shared" si="3"/>
        <v>-1.0489510489510523E-2</v>
      </c>
      <c r="L34" s="142">
        <v>2830</v>
      </c>
      <c r="M34" s="62">
        <f t="shared" si="3"/>
        <v>1.7667844522968323E-3</v>
      </c>
      <c r="N34" s="142">
        <v>2835</v>
      </c>
      <c r="O34" s="62">
        <f t="shared" si="4"/>
        <v>-2.2927689594356315E-2</v>
      </c>
      <c r="P34" s="142">
        <v>2770</v>
      </c>
    </row>
    <row r="35" spans="1:16" ht="15" customHeight="1" x14ac:dyDescent="0.35">
      <c r="A35" s="67" t="s">
        <v>53</v>
      </c>
      <c r="B35" s="18">
        <v>2855</v>
      </c>
      <c r="C35" s="430">
        <f t="shared" si="5"/>
        <v>-1.2259194395796813E-2</v>
      </c>
      <c r="D35" s="18">
        <v>2820</v>
      </c>
      <c r="E35" s="62">
        <f>F35/D35-1</f>
        <v>-7.0921985815602939E-3</v>
      </c>
      <c r="F35" s="79">
        <v>2800</v>
      </c>
      <c r="G35" s="62">
        <f>H35/F35-1</f>
        <v>2.4999999999999911E-2</v>
      </c>
      <c r="H35" s="79">
        <v>2870</v>
      </c>
      <c r="I35" s="62">
        <f t="shared" si="3"/>
        <v>-1.5679442508710784E-2</v>
      </c>
      <c r="J35" s="79">
        <v>2825</v>
      </c>
      <c r="K35" s="62">
        <f t="shared" si="3"/>
        <v>1.7699115044247371E-3</v>
      </c>
      <c r="L35" s="142">
        <v>2830</v>
      </c>
      <c r="M35" s="62">
        <f t="shared" si="3"/>
        <v>1.0600706713780994E-2</v>
      </c>
      <c r="N35" s="142">
        <v>2860</v>
      </c>
      <c r="O35" s="62">
        <f t="shared" si="4"/>
        <v>-1</v>
      </c>
      <c r="P35" s="142"/>
    </row>
    <row r="36" spans="1:16" ht="15" customHeight="1" x14ac:dyDescent="0.35">
      <c r="A36" s="68" t="s">
        <v>54</v>
      </c>
      <c r="B36" s="73">
        <v>2860</v>
      </c>
      <c r="C36" s="431">
        <f t="shared" si="5"/>
        <v>-1.0489510489510523E-2</v>
      </c>
      <c r="D36" s="73">
        <v>2830</v>
      </c>
      <c r="E36" s="70">
        <f>F36/D36-1</f>
        <v>7.0671378091873294E-3</v>
      </c>
      <c r="F36" s="80">
        <v>2850</v>
      </c>
      <c r="G36" s="70">
        <f>H36/F36-1</f>
        <v>1.0526315789473717E-2</v>
      </c>
      <c r="H36" s="80">
        <v>2880</v>
      </c>
      <c r="I36" s="70">
        <f t="shared" si="3"/>
        <v>-1.215277777777779E-2</v>
      </c>
      <c r="J36" s="80">
        <v>2845</v>
      </c>
      <c r="K36" s="70">
        <f t="shared" si="3"/>
        <v>-5.2724077328646368E-3</v>
      </c>
      <c r="L36" s="235">
        <v>2830</v>
      </c>
      <c r="M36" s="70">
        <f t="shared" si="3"/>
        <v>2.1201413427561766E-2</v>
      </c>
      <c r="N36" s="235">
        <v>2890</v>
      </c>
      <c r="O36" s="70">
        <f t="shared" si="4"/>
        <v>-1</v>
      </c>
      <c r="P36" s="235"/>
    </row>
    <row r="37" spans="1:16" ht="15" customHeight="1" x14ac:dyDescent="0.35">
      <c r="A37" s="23"/>
      <c r="B37" s="44"/>
      <c r="C37" s="25"/>
      <c r="D37" s="24"/>
      <c r="F37" s="24"/>
      <c r="H37" s="24"/>
      <c r="J37" s="24"/>
    </row>
    <row r="38" spans="1:16" ht="15" customHeight="1" x14ac:dyDescent="0.35">
      <c r="A38" s="20"/>
      <c r="B38" s="42"/>
      <c r="C38" s="43"/>
      <c r="D38" s="42"/>
      <c r="E38" s="60"/>
      <c r="F38" s="42"/>
      <c r="G38" s="60"/>
      <c r="H38" s="42"/>
      <c r="I38" s="60"/>
      <c r="J38" s="42"/>
      <c r="K38" s="60"/>
      <c r="L38" s="283"/>
      <c r="M38" s="283"/>
      <c r="N38" s="283"/>
      <c r="O38" s="283"/>
      <c r="P38" s="283"/>
    </row>
    <row r="39" spans="1:16" ht="15" customHeight="1" x14ac:dyDescent="0.35">
      <c r="A39" s="116" t="s">
        <v>108</v>
      </c>
    </row>
    <row r="43" spans="1:16" ht="28.5" customHeight="1" x14ac:dyDescent="0.35">
      <c r="A43" s="84" t="s">
        <v>369</v>
      </c>
      <c r="B43" s="35"/>
      <c r="C43" s="36" t="s">
        <v>55</v>
      </c>
      <c r="D43" s="35"/>
      <c r="E43" s="36" t="s">
        <v>55</v>
      </c>
      <c r="F43" s="35"/>
      <c r="G43" s="36" t="s">
        <v>55</v>
      </c>
      <c r="H43" s="35"/>
      <c r="I43" s="36" t="s">
        <v>55</v>
      </c>
      <c r="J43" s="35"/>
      <c r="K43" s="36" t="s">
        <v>55</v>
      </c>
      <c r="L43" s="35"/>
      <c r="M43" s="36" t="s">
        <v>55</v>
      </c>
      <c r="N43" s="35"/>
      <c r="O43" s="36" t="s">
        <v>55</v>
      </c>
      <c r="P43" s="35"/>
    </row>
    <row r="44" spans="1:16" ht="15" customHeight="1" x14ac:dyDescent="0.35">
      <c r="A44" s="17"/>
      <c r="B44" s="40">
        <v>2019</v>
      </c>
      <c r="C44" s="41" t="s">
        <v>74</v>
      </c>
      <c r="D44" s="40">
        <v>2020</v>
      </c>
      <c r="E44" s="41" t="s">
        <v>75</v>
      </c>
      <c r="F44" s="40">
        <v>2021</v>
      </c>
      <c r="G44" s="41" t="s">
        <v>166</v>
      </c>
      <c r="H44" s="40">
        <v>2022</v>
      </c>
      <c r="I44" s="41" t="s">
        <v>234</v>
      </c>
      <c r="J44" s="40">
        <v>2023</v>
      </c>
      <c r="K44" s="41" t="s">
        <v>300</v>
      </c>
      <c r="L44" s="40">
        <v>2024</v>
      </c>
      <c r="M44" s="41" t="s">
        <v>354</v>
      </c>
      <c r="N44" s="40">
        <v>2025</v>
      </c>
      <c r="O44" s="41" t="s">
        <v>430</v>
      </c>
      <c r="P44" s="40">
        <v>2026</v>
      </c>
    </row>
    <row r="45" spans="1:16" ht="15" customHeight="1" x14ac:dyDescent="0.35">
      <c r="A45" s="64" t="s">
        <v>61</v>
      </c>
      <c r="B45" s="59"/>
      <c r="C45" s="58"/>
      <c r="D45" s="59"/>
      <c r="E45" s="58"/>
      <c r="F45" s="59"/>
      <c r="G45" s="58"/>
      <c r="H45" s="59"/>
      <c r="I45" s="58"/>
      <c r="J45" s="59"/>
      <c r="K45" s="58"/>
      <c r="L45" s="284"/>
      <c r="M45" s="58"/>
      <c r="N45" s="284"/>
      <c r="O45" s="58"/>
      <c r="P45" s="284"/>
    </row>
    <row r="46" spans="1:16" ht="15" customHeight="1" x14ac:dyDescent="0.35">
      <c r="A46" s="65" t="s">
        <v>51</v>
      </c>
      <c r="B46" s="72">
        <v>2150</v>
      </c>
      <c r="C46" s="61">
        <f t="shared" ref="C46:C49" si="6">D46/B46-1</f>
        <v>9.302325581395321E-3</v>
      </c>
      <c r="D46" s="72">
        <v>2170</v>
      </c>
      <c r="E46" s="61">
        <f t="shared" ref="E46:E49" si="7">F46/D46-1</f>
        <v>2.0737327188940169E-2</v>
      </c>
      <c r="F46" s="78">
        <v>2215</v>
      </c>
      <c r="G46" s="61">
        <f t="shared" ref="G46:G49" si="8">H46/F46-1</f>
        <v>-3.1602708803611712E-2</v>
      </c>
      <c r="H46" s="78">
        <v>2145</v>
      </c>
      <c r="I46" s="61">
        <f t="shared" ref="I46:I49" si="9">J46/H46-1</f>
        <v>-5.1282051282051322E-2</v>
      </c>
      <c r="J46" s="78">
        <v>2035</v>
      </c>
      <c r="K46" s="61">
        <f t="shared" ref="K46:K49" si="10">L46/J46-1</f>
        <v>-9.8280098280097983E-3</v>
      </c>
      <c r="L46" s="312">
        <v>2015</v>
      </c>
      <c r="M46" s="61">
        <f t="shared" ref="M46:M49" si="11">N46/L46-1</f>
        <v>-2.4813895781637729E-2</v>
      </c>
      <c r="N46" s="312">
        <v>1965</v>
      </c>
      <c r="O46" s="61">
        <f t="shared" ref="O46:O49" si="12">P46/N46-1</f>
        <v>0</v>
      </c>
      <c r="P46" s="312">
        <v>1965</v>
      </c>
    </row>
    <row r="47" spans="1:16" ht="15" customHeight="1" x14ac:dyDescent="0.35">
      <c r="A47" s="67" t="s">
        <v>52</v>
      </c>
      <c r="B47" s="18">
        <v>2155</v>
      </c>
      <c r="C47" s="62">
        <f t="shared" si="6"/>
        <v>6.9605568445476607E-3</v>
      </c>
      <c r="D47" s="18">
        <v>2170</v>
      </c>
      <c r="E47" s="62">
        <f t="shared" si="7"/>
        <v>2.5345622119815614E-2</v>
      </c>
      <c r="F47" s="79">
        <v>2225</v>
      </c>
      <c r="G47" s="62">
        <f t="shared" si="8"/>
        <v>-4.9438202247190977E-2</v>
      </c>
      <c r="H47" s="79">
        <v>2115</v>
      </c>
      <c r="I47" s="62">
        <f t="shared" si="9"/>
        <v>-4.2553191489361653E-2</v>
      </c>
      <c r="J47" s="79">
        <v>2025</v>
      </c>
      <c r="K47" s="62">
        <f t="shared" si="10"/>
        <v>-2.4691358024691357E-2</v>
      </c>
      <c r="L47" s="142">
        <v>1975</v>
      </c>
      <c r="M47" s="62">
        <f t="shared" si="11"/>
        <v>-2.7848101265822822E-2</v>
      </c>
      <c r="N47" s="142">
        <v>1920</v>
      </c>
      <c r="O47" s="62">
        <f t="shared" si="12"/>
        <v>2.0833333333333259E-2</v>
      </c>
      <c r="P47" s="142">
        <v>1960</v>
      </c>
    </row>
    <row r="48" spans="1:16" ht="15" customHeight="1" x14ac:dyDescent="0.35">
      <c r="A48" s="67" t="s">
        <v>53</v>
      </c>
      <c r="B48" s="18">
        <v>2150</v>
      </c>
      <c r="C48" s="62">
        <f t="shared" si="6"/>
        <v>1.1627906976744207E-2</v>
      </c>
      <c r="D48" s="18">
        <v>2175</v>
      </c>
      <c r="E48" s="62">
        <f t="shared" si="7"/>
        <v>1.839080459770126E-2</v>
      </c>
      <c r="F48" s="79">
        <v>2215</v>
      </c>
      <c r="G48" s="62">
        <f t="shared" si="8"/>
        <v>-5.191873589164786E-2</v>
      </c>
      <c r="H48" s="79">
        <v>2100</v>
      </c>
      <c r="I48" s="62">
        <f t="shared" si="9"/>
        <v>-3.3333333333333326E-2</v>
      </c>
      <c r="J48" s="79">
        <v>2030</v>
      </c>
      <c r="K48" s="62">
        <f t="shared" si="10"/>
        <v>-2.4630541871921152E-2</v>
      </c>
      <c r="L48" s="142">
        <v>1980</v>
      </c>
      <c r="M48" s="62">
        <f t="shared" si="11"/>
        <v>-2.5252525252525304E-2</v>
      </c>
      <c r="N48" s="142">
        <v>1930</v>
      </c>
      <c r="O48" s="62">
        <f t="shared" si="12"/>
        <v>-1</v>
      </c>
      <c r="P48" s="142"/>
    </row>
    <row r="49" spans="1:16" ht="15" customHeight="1" x14ac:dyDescent="0.35">
      <c r="A49" s="68" t="s">
        <v>54</v>
      </c>
      <c r="B49" s="73">
        <v>2155</v>
      </c>
      <c r="C49" s="70">
        <f t="shared" si="6"/>
        <v>1.1600928074245953E-2</v>
      </c>
      <c r="D49" s="73">
        <v>2180</v>
      </c>
      <c r="E49" s="70">
        <f t="shared" si="7"/>
        <v>9.1743119266054496E-3</v>
      </c>
      <c r="F49" s="80">
        <v>2200</v>
      </c>
      <c r="G49" s="70">
        <f t="shared" si="8"/>
        <v>-5.0000000000000044E-2</v>
      </c>
      <c r="H49" s="80">
        <v>2090</v>
      </c>
      <c r="I49" s="70">
        <f t="shared" si="9"/>
        <v>-4.0669856459330189E-2</v>
      </c>
      <c r="J49" s="80">
        <v>2005</v>
      </c>
      <c r="K49" s="70">
        <f t="shared" si="10"/>
        <v>-9.9750623441396957E-3</v>
      </c>
      <c r="L49" s="235">
        <v>1985</v>
      </c>
      <c r="M49" s="70">
        <f t="shared" si="11"/>
        <v>-1.5113350125944613E-2</v>
      </c>
      <c r="N49" s="235">
        <v>1955</v>
      </c>
      <c r="O49" s="70">
        <f t="shared" si="12"/>
        <v>-1</v>
      </c>
      <c r="P49" s="235"/>
    </row>
    <row r="50" spans="1:16" ht="15" customHeight="1" x14ac:dyDescent="0.35">
      <c r="A50" s="23"/>
      <c r="B50" s="44"/>
      <c r="C50" s="25"/>
      <c r="D50" s="24"/>
      <c r="F50" s="24"/>
      <c r="H50" s="24"/>
      <c r="J50" s="24"/>
    </row>
    <row r="51" spans="1:16" ht="15" customHeight="1" x14ac:dyDescent="0.35">
      <c r="A51" s="20"/>
      <c r="B51" s="42"/>
      <c r="C51" s="43"/>
      <c r="D51" s="42"/>
      <c r="E51" s="60"/>
      <c r="F51" s="42"/>
      <c r="G51" s="60"/>
      <c r="H51" s="42"/>
      <c r="I51" s="60"/>
      <c r="J51" s="42"/>
      <c r="K51" s="60"/>
      <c r="L51" s="283"/>
      <c r="M51" s="283"/>
      <c r="N51" s="283"/>
      <c r="O51" s="283"/>
      <c r="P51" s="283"/>
    </row>
    <row r="52" spans="1:16" ht="15" customHeight="1" x14ac:dyDescent="0.35">
      <c r="A52" s="116" t="s">
        <v>108</v>
      </c>
    </row>
    <row r="55" spans="1:16" ht="28.5" customHeight="1" x14ac:dyDescent="0.35">
      <c r="A55" s="84" t="s">
        <v>370</v>
      </c>
      <c r="B55" s="35"/>
      <c r="C55" s="36" t="s">
        <v>55</v>
      </c>
      <c r="D55" s="35"/>
      <c r="E55" s="36" t="s">
        <v>55</v>
      </c>
      <c r="F55" s="35"/>
      <c r="G55" s="36" t="s">
        <v>55</v>
      </c>
      <c r="H55" s="35"/>
      <c r="I55" s="36" t="s">
        <v>55</v>
      </c>
      <c r="J55" s="35"/>
      <c r="K55" s="36" t="s">
        <v>55</v>
      </c>
      <c r="L55" s="35"/>
      <c r="M55" s="36" t="s">
        <v>55</v>
      </c>
      <c r="N55" s="35"/>
      <c r="O55" s="36" t="s">
        <v>55</v>
      </c>
      <c r="P55" s="35"/>
    </row>
    <row r="56" spans="1:16" ht="15" customHeight="1" x14ac:dyDescent="0.35">
      <c r="A56" s="17"/>
      <c r="B56" s="40">
        <v>2019</v>
      </c>
      <c r="C56" s="41" t="s">
        <v>74</v>
      </c>
      <c r="D56" s="40">
        <v>2020</v>
      </c>
      <c r="E56" s="41" t="s">
        <v>75</v>
      </c>
      <c r="F56" s="40">
        <v>2021</v>
      </c>
      <c r="G56" s="41" t="s">
        <v>166</v>
      </c>
      <c r="H56" s="40">
        <v>2022</v>
      </c>
      <c r="I56" s="41" t="s">
        <v>234</v>
      </c>
      <c r="J56" s="40">
        <v>2023</v>
      </c>
      <c r="K56" s="41" t="s">
        <v>300</v>
      </c>
      <c r="L56" s="40">
        <v>2024</v>
      </c>
      <c r="M56" s="41" t="s">
        <v>354</v>
      </c>
      <c r="N56" s="40">
        <v>2025</v>
      </c>
      <c r="O56" s="41" t="s">
        <v>430</v>
      </c>
      <c r="P56" s="40">
        <v>2026</v>
      </c>
    </row>
    <row r="57" spans="1:16" ht="15" customHeight="1" x14ac:dyDescent="0.35">
      <c r="A57" s="64" t="s">
        <v>61</v>
      </c>
      <c r="B57" s="59"/>
      <c r="C57" s="58"/>
      <c r="D57" s="59"/>
      <c r="E57" s="58"/>
      <c r="F57" s="59"/>
      <c r="G57" s="58"/>
      <c r="H57" s="59"/>
      <c r="I57" s="58"/>
      <c r="J57" s="59"/>
      <c r="K57" s="58"/>
      <c r="L57" s="284"/>
      <c r="M57" s="58"/>
      <c r="N57" s="284"/>
      <c r="O57" s="58"/>
      <c r="P57" s="284"/>
    </row>
    <row r="58" spans="1:16" ht="15" customHeight="1" x14ac:dyDescent="0.35">
      <c r="A58" s="65" t="s">
        <v>51</v>
      </c>
      <c r="B58" s="72">
        <v>1110</v>
      </c>
      <c r="C58" s="61">
        <f t="shared" ref="C58:C61" si="13">D58/B58-1</f>
        <v>0</v>
      </c>
      <c r="D58" s="72">
        <v>1110</v>
      </c>
      <c r="E58" s="61">
        <f t="shared" ref="E58:E61" si="14">F58/D58-1</f>
        <v>-3.6036036036036001E-2</v>
      </c>
      <c r="F58" s="78">
        <v>1070</v>
      </c>
      <c r="G58" s="61">
        <f t="shared" ref="G58:G61" si="15">H58/F58-1</f>
        <v>-9.8130841121495282E-2</v>
      </c>
      <c r="H58" s="78">
        <v>965</v>
      </c>
      <c r="I58" s="61">
        <f t="shared" ref="I58:I61" si="16">J58/H58-1</f>
        <v>0</v>
      </c>
      <c r="J58" s="78">
        <v>965</v>
      </c>
      <c r="K58" s="61">
        <f t="shared" ref="K58:K61" si="17">L58/J58-1</f>
        <v>-5.6994818652849721E-2</v>
      </c>
      <c r="L58" s="312">
        <v>910</v>
      </c>
      <c r="M58" s="61">
        <f t="shared" ref="M58:M61" si="18">N58/L58-1</f>
        <v>-1.6483516483516536E-2</v>
      </c>
      <c r="N58" s="312">
        <v>895</v>
      </c>
      <c r="O58" s="61">
        <f t="shared" ref="O58:O61" si="19">P58/N58-1</f>
        <v>3.3519553072625774E-2</v>
      </c>
      <c r="P58" s="312">
        <v>925</v>
      </c>
    </row>
    <row r="59" spans="1:16" ht="15" customHeight="1" x14ac:dyDescent="0.35">
      <c r="A59" s="67" t="s">
        <v>52</v>
      </c>
      <c r="B59" s="18">
        <v>1155</v>
      </c>
      <c r="C59" s="62">
        <f t="shared" si="13"/>
        <v>0</v>
      </c>
      <c r="D59" s="18">
        <v>1155</v>
      </c>
      <c r="E59" s="62">
        <f t="shared" si="14"/>
        <v>-9.0909090909090939E-2</v>
      </c>
      <c r="F59" s="79">
        <v>1050</v>
      </c>
      <c r="G59" s="62">
        <f t="shared" si="15"/>
        <v>-5.7142857142857162E-2</v>
      </c>
      <c r="H59" s="79">
        <v>990</v>
      </c>
      <c r="I59" s="62">
        <f t="shared" si="16"/>
        <v>-1.0101010101010055E-2</v>
      </c>
      <c r="J59" s="79">
        <v>980</v>
      </c>
      <c r="K59" s="62">
        <f t="shared" si="17"/>
        <v>-2.0408163265306145E-2</v>
      </c>
      <c r="L59" s="142">
        <v>960</v>
      </c>
      <c r="M59" s="62">
        <f t="shared" si="18"/>
        <v>-2.604166666666663E-2</v>
      </c>
      <c r="N59" s="142">
        <v>935</v>
      </c>
      <c r="O59" s="62">
        <f t="shared" si="19"/>
        <v>3.2085561497326109E-2</v>
      </c>
      <c r="P59" s="142">
        <v>965</v>
      </c>
    </row>
    <row r="60" spans="1:16" ht="15" customHeight="1" x14ac:dyDescent="0.35">
      <c r="A60" s="67" t="s">
        <v>53</v>
      </c>
      <c r="B60" s="18">
        <v>1120</v>
      </c>
      <c r="C60" s="62">
        <f t="shared" si="13"/>
        <v>-1.3392857142857095E-2</v>
      </c>
      <c r="D60" s="18">
        <v>1105</v>
      </c>
      <c r="E60" s="62">
        <f t="shared" si="14"/>
        <v>-7.6923076923076872E-2</v>
      </c>
      <c r="F60" s="79">
        <v>1020</v>
      </c>
      <c r="G60" s="62">
        <f t="shared" si="15"/>
        <v>-5.8823529411764719E-2</v>
      </c>
      <c r="H60" s="79">
        <v>960</v>
      </c>
      <c r="I60" s="62">
        <f t="shared" si="16"/>
        <v>-1.5625E-2</v>
      </c>
      <c r="J60" s="79">
        <v>945</v>
      </c>
      <c r="K60" s="62">
        <f t="shared" si="17"/>
        <v>-2.1164021164021163E-2</v>
      </c>
      <c r="L60" s="142">
        <v>925</v>
      </c>
      <c r="M60" s="62">
        <f t="shared" si="18"/>
        <v>0</v>
      </c>
      <c r="N60" s="142">
        <v>925</v>
      </c>
      <c r="O60" s="62">
        <f t="shared" si="19"/>
        <v>-1</v>
      </c>
      <c r="P60" s="142"/>
    </row>
    <row r="61" spans="1:16" ht="15" customHeight="1" x14ac:dyDescent="0.35">
      <c r="A61" s="68" t="s">
        <v>54</v>
      </c>
      <c r="B61" s="73">
        <v>1115</v>
      </c>
      <c r="C61" s="70">
        <f t="shared" si="13"/>
        <v>-3.5874439461883401E-2</v>
      </c>
      <c r="D61" s="73">
        <v>1075</v>
      </c>
      <c r="E61" s="70">
        <f t="shared" si="14"/>
        <v>-7.906976744186045E-2</v>
      </c>
      <c r="F61" s="80">
        <v>990</v>
      </c>
      <c r="G61" s="70">
        <f t="shared" si="15"/>
        <v>-5.0505050505050497E-2</v>
      </c>
      <c r="H61" s="80">
        <v>940</v>
      </c>
      <c r="I61" s="70">
        <f t="shared" si="16"/>
        <v>0</v>
      </c>
      <c r="J61" s="80">
        <v>940</v>
      </c>
      <c r="K61" s="70">
        <f t="shared" si="17"/>
        <v>-3.7234042553191515E-2</v>
      </c>
      <c r="L61" s="235">
        <v>905</v>
      </c>
      <c r="M61" s="70">
        <f t="shared" si="18"/>
        <v>0</v>
      </c>
      <c r="N61" s="235">
        <v>905</v>
      </c>
      <c r="O61" s="70">
        <f t="shared" si="19"/>
        <v>-1</v>
      </c>
      <c r="P61" s="235"/>
    </row>
    <row r="62" spans="1:16" ht="15" customHeight="1" x14ac:dyDescent="0.35">
      <c r="A62" s="23"/>
      <c r="B62" s="44"/>
      <c r="C62" s="25"/>
      <c r="D62" s="24"/>
      <c r="F62" s="24"/>
      <c r="H62" s="24"/>
      <c r="J62" s="24"/>
    </row>
    <row r="63" spans="1:16" ht="15" customHeight="1" x14ac:dyDescent="0.35">
      <c r="A63" s="20"/>
      <c r="B63" s="42"/>
      <c r="C63" s="43"/>
      <c r="D63" s="42"/>
      <c r="E63" s="60"/>
      <c r="F63" s="42"/>
      <c r="G63" s="60"/>
      <c r="H63" s="42"/>
      <c r="I63" s="60"/>
      <c r="J63" s="42"/>
      <c r="K63" s="60"/>
      <c r="L63" s="283"/>
      <c r="M63" s="283"/>
      <c r="N63" s="283"/>
      <c r="O63" s="283"/>
      <c r="P63" s="283"/>
    </row>
    <row r="64" spans="1:16" ht="15" customHeight="1" x14ac:dyDescent="0.35">
      <c r="A64" s="116" t="s">
        <v>108</v>
      </c>
    </row>
    <row r="66" spans="1:16" ht="28.5" customHeight="1" x14ac:dyDescent="0.35">
      <c r="A66" s="84" t="s">
        <v>371</v>
      </c>
      <c r="B66" s="35"/>
      <c r="C66" s="36" t="s">
        <v>55</v>
      </c>
      <c r="D66" s="35"/>
      <c r="E66" s="36" t="s">
        <v>55</v>
      </c>
      <c r="F66" s="35"/>
      <c r="G66" s="36" t="s">
        <v>55</v>
      </c>
      <c r="H66" s="35"/>
      <c r="I66" s="36" t="s">
        <v>55</v>
      </c>
      <c r="J66" s="35"/>
      <c r="K66" s="36" t="s">
        <v>55</v>
      </c>
      <c r="L66" s="35"/>
      <c r="M66" s="36" t="s">
        <v>55</v>
      </c>
      <c r="N66" s="35"/>
      <c r="O66" s="36" t="s">
        <v>55</v>
      </c>
      <c r="P66" s="35"/>
    </row>
    <row r="67" spans="1:16" ht="15" customHeight="1" x14ac:dyDescent="0.35">
      <c r="A67" s="17"/>
      <c r="B67" s="40">
        <v>2019</v>
      </c>
      <c r="C67" s="41" t="s">
        <v>74</v>
      </c>
      <c r="D67" s="40">
        <v>2020</v>
      </c>
      <c r="E67" s="41" t="s">
        <v>75</v>
      </c>
      <c r="F67" s="40">
        <v>2021</v>
      </c>
      <c r="G67" s="41" t="s">
        <v>166</v>
      </c>
      <c r="H67" s="40">
        <v>2022</v>
      </c>
      <c r="I67" s="41" t="s">
        <v>234</v>
      </c>
      <c r="J67" s="40">
        <v>2023</v>
      </c>
      <c r="K67" s="41" t="s">
        <v>300</v>
      </c>
      <c r="L67" s="40">
        <v>2024</v>
      </c>
      <c r="M67" s="41" t="s">
        <v>354</v>
      </c>
      <c r="N67" s="40">
        <v>2025</v>
      </c>
      <c r="O67" s="41" t="s">
        <v>430</v>
      </c>
      <c r="P67" s="40">
        <v>2026</v>
      </c>
    </row>
    <row r="68" spans="1:16" ht="15" customHeight="1" x14ac:dyDescent="0.35">
      <c r="A68" s="64" t="s">
        <v>61</v>
      </c>
      <c r="B68" s="59"/>
      <c r="C68" s="58"/>
      <c r="D68" s="59"/>
      <c r="E68" s="58"/>
      <c r="F68" s="59"/>
      <c r="G68" s="58"/>
      <c r="H68" s="59"/>
      <c r="I68" s="58"/>
      <c r="J68" s="59"/>
      <c r="K68" s="58"/>
      <c r="L68" s="284"/>
      <c r="M68" s="58"/>
      <c r="N68" s="284"/>
      <c r="O68" s="58"/>
      <c r="P68" s="284"/>
    </row>
    <row r="69" spans="1:16" ht="15" customHeight="1" x14ac:dyDescent="0.35">
      <c r="A69" s="65" t="s">
        <v>51</v>
      </c>
      <c r="B69" s="72">
        <v>190</v>
      </c>
      <c r="C69" s="61">
        <f t="shared" ref="C69:C72" si="20">D69/B69-1</f>
        <v>2.6315789473684292E-2</v>
      </c>
      <c r="D69" s="72">
        <v>195</v>
      </c>
      <c r="E69" s="61">
        <f t="shared" ref="E69:E72" si="21">F69/D69-1</f>
        <v>-0.15384615384615385</v>
      </c>
      <c r="F69" s="78">
        <v>165</v>
      </c>
      <c r="G69" s="61">
        <f t="shared" ref="G69:G72" si="22">H69/F69-1</f>
        <v>3.0303030303030276E-2</v>
      </c>
      <c r="H69" s="78">
        <v>170</v>
      </c>
      <c r="I69" s="61">
        <f t="shared" ref="I69:I72" si="23">J69/H69-1</f>
        <v>-0.11764705882352944</v>
      </c>
      <c r="J69" s="78">
        <v>150</v>
      </c>
      <c r="K69" s="61">
        <f t="shared" ref="K69:K72" si="24">L69/J69-1</f>
        <v>3.3333333333333437E-2</v>
      </c>
      <c r="L69" s="312">
        <v>155</v>
      </c>
      <c r="M69" s="61">
        <f t="shared" ref="M69:M72" si="25">N69/L69-1</f>
        <v>-3.2258064516129004E-2</v>
      </c>
      <c r="N69" s="312">
        <v>150</v>
      </c>
      <c r="O69" s="61">
        <f t="shared" ref="O69:O72" si="26">P69/N69-1</f>
        <v>-9.9999999999999978E-2</v>
      </c>
      <c r="P69" s="312">
        <v>135</v>
      </c>
    </row>
    <row r="70" spans="1:16" ht="15" customHeight="1" x14ac:dyDescent="0.35">
      <c r="A70" s="67" t="s">
        <v>52</v>
      </c>
      <c r="B70" s="18">
        <v>190</v>
      </c>
      <c r="C70" s="62">
        <f t="shared" si="20"/>
        <v>7.8947368421052655E-2</v>
      </c>
      <c r="D70" s="18">
        <v>205</v>
      </c>
      <c r="E70" s="62">
        <f t="shared" si="21"/>
        <v>-0.14634146341463417</v>
      </c>
      <c r="F70" s="79">
        <v>175</v>
      </c>
      <c r="G70" s="62">
        <f t="shared" si="22"/>
        <v>-2.8571428571428581E-2</v>
      </c>
      <c r="H70" s="79">
        <v>170</v>
      </c>
      <c r="I70" s="62">
        <f t="shared" si="23"/>
        <v>-2.9411764705882359E-2</v>
      </c>
      <c r="J70" s="79">
        <v>165</v>
      </c>
      <c r="K70" s="62">
        <f t="shared" si="24"/>
        <v>-6.0606060606060552E-2</v>
      </c>
      <c r="L70" s="142">
        <v>155</v>
      </c>
      <c r="M70" s="62">
        <f t="shared" si="25"/>
        <v>3.2258064516129004E-2</v>
      </c>
      <c r="N70" s="142">
        <v>160</v>
      </c>
      <c r="O70" s="62">
        <f t="shared" si="26"/>
        <v>-6.25E-2</v>
      </c>
      <c r="P70" s="142">
        <v>150</v>
      </c>
    </row>
    <row r="71" spans="1:16" ht="15" customHeight="1" x14ac:dyDescent="0.35">
      <c r="A71" s="67" t="s">
        <v>53</v>
      </c>
      <c r="B71" s="18">
        <v>185</v>
      </c>
      <c r="C71" s="62">
        <f t="shared" si="20"/>
        <v>0</v>
      </c>
      <c r="D71" s="18">
        <v>185</v>
      </c>
      <c r="E71" s="62">
        <f t="shared" si="21"/>
        <v>-0.13513513513513509</v>
      </c>
      <c r="F71" s="79">
        <v>160</v>
      </c>
      <c r="G71" s="62">
        <f t="shared" si="22"/>
        <v>3.125E-2</v>
      </c>
      <c r="H71" s="79">
        <v>165</v>
      </c>
      <c r="I71" s="62">
        <f t="shared" si="23"/>
        <v>-9.0909090909090939E-2</v>
      </c>
      <c r="J71" s="79">
        <v>150</v>
      </c>
      <c r="K71" s="62">
        <f t="shared" si="24"/>
        <v>-3.3333333333333326E-2</v>
      </c>
      <c r="L71" s="142">
        <v>145</v>
      </c>
      <c r="M71" s="62">
        <f t="shared" si="25"/>
        <v>3.4482758620689724E-2</v>
      </c>
      <c r="N71" s="142">
        <v>150</v>
      </c>
      <c r="O71" s="62">
        <f t="shared" si="26"/>
        <v>-1</v>
      </c>
      <c r="P71" s="142"/>
    </row>
    <row r="72" spans="1:16" ht="15" customHeight="1" x14ac:dyDescent="0.35">
      <c r="A72" s="68" t="s">
        <v>54</v>
      </c>
      <c r="B72" s="73">
        <v>190</v>
      </c>
      <c r="C72" s="70">
        <f t="shared" si="20"/>
        <v>-5.2631578947368474E-2</v>
      </c>
      <c r="D72" s="73">
        <v>180</v>
      </c>
      <c r="E72" s="70">
        <f t="shared" si="21"/>
        <v>-8.333333333333337E-2</v>
      </c>
      <c r="F72" s="80">
        <v>165</v>
      </c>
      <c r="G72" s="70">
        <f t="shared" si="22"/>
        <v>0</v>
      </c>
      <c r="H72" s="80">
        <v>165</v>
      </c>
      <c r="I72" s="70">
        <f t="shared" si="23"/>
        <v>-0.12121212121212122</v>
      </c>
      <c r="J72" s="80">
        <v>145</v>
      </c>
      <c r="K72" s="70">
        <f t="shared" si="24"/>
        <v>0</v>
      </c>
      <c r="L72" s="235">
        <v>145</v>
      </c>
      <c r="M72" s="70">
        <f t="shared" si="25"/>
        <v>0</v>
      </c>
      <c r="N72" s="235">
        <v>145</v>
      </c>
      <c r="O72" s="70">
        <f t="shared" si="26"/>
        <v>-1</v>
      </c>
      <c r="P72" s="235"/>
    </row>
    <row r="73" spans="1:16" ht="15" customHeight="1" x14ac:dyDescent="0.35">
      <c r="A73" s="23"/>
      <c r="B73" s="44"/>
      <c r="C73" s="25"/>
      <c r="D73" s="24"/>
      <c r="F73" s="24"/>
      <c r="H73" s="24"/>
      <c r="J73" s="24"/>
    </row>
    <row r="74" spans="1:16" ht="15" customHeight="1" x14ac:dyDescent="0.35">
      <c r="A74" s="20"/>
      <c r="B74" s="42"/>
      <c r="C74" s="43"/>
      <c r="D74" s="42"/>
      <c r="E74" s="60"/>
      <c r="F74" s="42"/>
      <c r="G74" s="60"/>
      <c r="H74" s="42"/>
      <c r="I74" s="60"/>
      <c r="J74" s="42"/>
      <c r="K74" s="60"/>
      <c r="L74" s="283"/>
      <c r="M74" s="283"/>
      <c r="N74" s="283"/>
      <c r="O74" s="283"/>
      <c r="P74" s="283"/>
    </row>
    <row r="75" spans="1:16" ht="15" customHeight="1" x14ac:dyDescent="0.35">
      <c r="A75" s="116" t="s">
        <v>108</v>
      </c>
    </row>
    <row r="77" spans="1:16" ht="28.5" customHeight="1" x14ac:dyDescent="0.35">
      <c r="A77" s="84" t="s">
        <v>372</v>
      </c>
      <c r="B77" s="35"/>
      <c r="C77" s="36" t="s">
        <v>55</v>
      </c>
      <c r="D77" s="35"/>
      <c r="E77" s="36" t="s">
        <v>55</v>
      </c>
      <c r="F77" s="35"/>
      <c r="G77" s="36" t="s">
        <v>55</v>
      </c>
      <c r="H77" s="35"/>
      <c r="I77" s="36" t="s">
        <v>55</v>
      </c>
      <c r="J77" s="35"/>
      <c r="K77" s="36" t="s">
        <v>55</v>
      </c>
      <c r="L77" s="35"/>
      <c r="M77" s="36" t="s">
        <v>55</v>
      </c>
      <c r="N77" s="35"/>
      <c r="O77" s="36" t="s">
        <v>55</v>
      </c>
      <c r="P77" s="35"/>
    </row>
    <row r="78" spans="1:16" ht="15" customHeight="1" x14ac:dyDescent="0.35">
      <c r="A78" s="17"/>
      <c r="B78" s="40">
        <v>2019</v>
      </c>
      <c r="C78" s="41" t="s">
        <v>74</v>
      </c>
      <c r="D78" s="40">
        <v>2020</v>
      </c>
      <c r="E78" s="41" t="s">
        <v>75</v>
      </c>
      <c r="F78" s="40">
        <v>2021</v>
      </c>
      <c r="G78" s="41" t="s">
        <v>166</v>
      </c>
      <c r="H78" s="40">
        <v>2022</v>
      </c>
      <c r="I78" s="41" t="s">
        <v>234</v>
      </c>
      <c r="J78" s="40">
        <v>2023</v>
      </c>
      <c r="K78" s="41" t="s">
        <v>300</v>
      </c>
      <c r="L78" s="40">
        <v>2024</v>
      </c>
      <c r="M78" s="41" t="s">
        <v>354</v>
      </c>
      <c r="N78" s="40">
        <v>2025</v>
      </c>
      <c r="O78" s="41" t="s">
        <v>430</v>
      </c>
      <c r="P78" s="40">
        <v>2026</v>
      </c>
    </row>
    <row r="79" spans="1:16" ht="15" customHeight="1" x14ac:dyDescent="0.35">
      <c r="A79" s="64" t="s">
        <v>61</v>
      </c>
      <c r="B79" s="59"/>
      <c r="C79" s="58"/>
      <c r="D79" s="59"/>
      <c r="E79" s="58"/>
      <c r="F79" s="59"/>
      <c r="G79" s="58"/>
      <c r="H79" s="59"/>
      <c r="I79" s="58"/>
      <c r="J79" s="59"/>
      <c r="K79" s="58"/>
      <c r="L79" s="284"/>
      <c r="M79" s="58"/>
      <c r="N79" s="284"/>
      <c r="O79" s="58"/>
      <c r="P79" s="284"/>
    </row>
    <row r="80" spans="1:16" ht="15" customHeight="1" x14ac:dyDescent="0.35">
      <c r="A80" s="65" t="s">
        <v>51</v>
      </c>
      <c r="B80" s="72">
        <v>60</v>
      </c>
      <c r="C80" s="61">
        <f t="shared" ref="C80:C83" si="27">D80/B80-1</f>
        <v>0</v>
      </c>
      <c r="D80" s="72">
        <v>60</v>
      </c>
      <c r="E80" s="61">
        <f t="shared" ref="E80:E83" si="28">F80/D80-1</f>
        <v>0</v>
      </c>
      <c r="F80" s="78">
        <v>60</v>
      </c>
      <c r="G80" s="61">
        <f t="shared" ref="G80:G83" si="29">H80/F80-1</f>
        <v>-8.333333333333337E-2</v>
      </c>
      <c r="H80" s="78">
        <v>55</v>
      </c>
      <c r="I80" s="61">
        <f t="shared" ref="I80:I83" si="30">J80/H80-1</f>
        <v>-9.0909090909090939E-2</v>
      </c>
      <c r="J80" s="78">
        <v>50</v>
      </c>
      <c r="K80" s="61">
        <f t="shared" ref="K80:K83" si="31">L80/J80-1</f>
        <v>-0.19999999999999996</v>
      </c>
      <c r="L80" s="312">
        <v>40</v>
      </c>
      <c r="M80" s="61">
        <f t="shared" ref="M80:M83" si="32">N80/L80-1</f>
        <v>0</v>
      </c>
      <c r="N80" s="312">
        <v>40</v>
      </c>
      <c r="O80" s="61">
        <f t="shared" ref="O80:O83" si="33">P80/N80-1</f>
        <v>0</v>
      </c>
      <c r="P80" s="312">
        <v>40</v>
      </c>
    </row>
    <row r="81" spans="1:16" ht="15" customHeight="1" x14ac:dyDescent="0.35">
      <c r="A81" s="67" t="s">
        <v>52</v>
      </c>
      <c r="B81" s="18">
        <v>60</v>
      </c>
      <c r="C81" s="62">
        <f t="shared" si="27"/>
        <v>0</v>
      </c>
      <c r="D81" s="18">
        <v>60</v>
      </c>
      <c r="E81" s="62">
        <f t="shared" si="28"/>
        <v>0</v>
      </c>
      <c r="F81" s="79">
        <v>60</v>
      </c>
      <c r="G81" s="62">
        <f t="shared" si="29"/>
        <v>0</v>
      </c>
      <c r="H81" s="79">
        <v>60</v>
      </c>
      <c r="I81" s="62">
        <f t="shared" si="30"/>
        <v>-0.16666666666666663</v>
      </c>
      <c r="J81" s="79">
        <v>50</v>
      </c>
      <c r="K81" s="62">
        <f t="shared" si="31"/>
        <v>0</v>
      </c>
      <c r="L81" s="142">
        <v>50</v>
      </c>
      <c r="M81" s="62">
        <f t="shared" si="32"/>
        <v>-0.19999999999999996</v>
      </c>
      <c r="N81" s="142">
        <v>40</v>
      </c>
      <c r="O81" s="62">
        <f t="shared" si="33"/>
        <v>0</v>
      </c>
      <c r="P81" s="142">
        <v>40</v>
      </c>
    </row>
    <row r="82" spans="1:16" ht="15" customHeight="1" x14ac:dyDescent="0.35">
      <c r="A82" s="67" t="s">
        <v>53</v>
      </c>
      <c r="B82" s="18">
        <v>60</v>
      </c>
      <c r="C82" s="62">
        <f t="shared" si="27"/>
        <v>0</v>
      </c>
      <c r="D82" s="18">
        <v>60</v>
      </c>
      <c r="E82" s="62">
        <f t="shared" si="28"/>
        <v>-8.333333333333337E-2</v>
      </c>
      <c r="F82" s="79">
        <v>55</v>
      </c>
      <c r="G82" s="62">
        <f t="shared" si="29"/>
        <v>0</v>
      </c>
      <c r="H82" s="79">
        <v>55</v>
      </c>
      <c r="I82" s="62">
        <f t="shared" si="30"/>
        <v>-9.0909090909090939E-2</v>
      </c>
      <c r="J82" s="79">
        <v>50</v>
      </c>
      <c r="K82" s="62">
        <f t="shared" si="31"/>
        <v>-9.9999999999999978E-2</v>
      </c>
      <c r="L82" s="142">
        <v>45</v>
      </c>
      <c r="M82" s="62">
        <f t="shared" si="32"/>
        <v>-0.11111111111111116</v>
      </c>
      <c r="N82" s="142">
        <v>40</v>
      </c>
      <c r="O82" s="62">
        <f t="shared" si="33"/>
        <v>-1</v>
      </c>
      <c r="P82" s="142"/>
    </row>
    <row r="83" spans="1:16" ht="15" customHeight="1" x14ac:dyDescent="0.35">
      <c r="A83" s="68" t="s">
        <v>54</v>
      </c>
      <c r="B83" s="73">
        <v>60</v>
      </c>
      <c r="C83" s="70">
        <f t="shared" si="27"/>
        <v>0</v>
      </c>
      <c r="D83" s="73">
        <v>60</v>
      </c>
      <c r="E83" s="70">
        <f t="shared" si="28"/>
        <v>-8.333333333333337E-2</v>
      </c>
      <c r="F83" s="80">
        <v>55</v>
      </c>
      <c r="G83" s="70">
        <f t="shared" si="29"/>
        <v>-9.0909090909090939E-2</v>
      </c>
      <c r="H83" s="80">
        <v>50</v>
      </c>
      <c r="I83" s="70">
        <f t="shared" si="30"/>
        <v>0</v>
      </c>
      <c r="J83" s="80">
        <v>50</v>
      </c>
      <c r="K83" s="70">
        <f t="shared" si="31"/>
        <v>-9.9999999999999978E-2</v>
      </c>
      <c r="L83" s="235">
        <v>45</v>
      </c>
      <c r="M83" s="70">
        <f t="shared" si="32"/>
        <v>-0.11111111111111116</v>
      </c>
      <c r="N83" s="235">
        <v>40</v>
      </c>
      <c r="O83" s="70">
        <f t="shared" si="33"/>
        <v>-1</v>
      </c>
      <c r="P83" s="235"/>
    </row>
    <row r="84" spans="1:16" ht="15" customHeight="1" x14ac:dyDescent="0.35">
      <c r="A84" s="23"/>
      <c r="B84" s="44"/>
      <c r="C84" s="25"/>
      <c r="D84" s="24"/>
      <c r="F84" s="24"/>
      <c r="H84" s="24"/>
      <c r="J84" s="24"/>
    </row>
    <row r="85" spans="1:16" ht="15" customHeight="1" x14ac:dyDescent="0.35">
      <c r="A85" s="20"/>
      <c r="B85" s="42"/>
      <c r="C85" s="43"/>
      <c r="D85" s="42"/>
      <c r="E85" s="60"/>
      <c r="F85" s="42"/>
      <c r="G85" s="60"/>
      <c r="H85" s="42"/>
      <c r="I85" s="60"/>
      <c r="J85" s="42"/>
      <c r="K85" s="60"/>
      <c r="L85" s="283"/>
      <c r="M85" s="283"/>
      <c r="N85" s="283"/>
      <c r="O85" s="283"/>
      <c r="P85" s="283"/>
    </row>
    <row r="86" spans="1:16" ht="15" customHeight="1" x14ac:dyDescent="0.35">
      <c r="A86" s="116" t="s">
        <v>108</v>
      </c>
    </row>
    <row r="87" spans="1:16" ht="15" customHeight="1" x14ac:dyDescent="0.35">
      <c r="A87" s="116"/>
    </row>
    <row r="88" spans="1:16" ht="15" customHeight="1" x14ac:dyDescent="0.35">
      <c r="A88" s="116"/>
    </row>
    <row r="89" spans="1:16" ht="15" customHeight="1" x14ac:dyDescent="0.35">
      <c r="A89" s="116"/>
    </row>
    <row r="90" spans="1:16" ht="15" customHeight="1" x14ac:dyDescent="0.35">
      <c r="A90" s="116"/>
    </row>
    <row r="91" spans="1:16" ht="25.5" customHeight="1" x14ac:dyDescent="0.35">
      <c r="A91" s="84" t="s">
        <v>81</v>
      </c>
      <c r="B91" s="35"/>
      <c r="C91" s="36" t="s">
        <v>55</v>
      </c>
      <c r="D91" s="35"/>
      <c r="E91" s="36" t="s">
        <v>55</v>
      </c>
      <c r="F91" s="35"/>
      <c r="G91" s="36" t="s">
        <v>55</v>
      </c>
      <c r="H91" s="35"/>
      <c r="I91" s="36" t="s">
        <v>55</v>
      </c>
      <c r="J91" s="35"/>
      <c r="K91" s="36" t="s">
        <v>55</v>
      </c>
      <c r="L91" s="35"/>
      <c r="M91" s="36" t="s">
        <v>55</v>
      </c>
      <c r="N91" s="35"/>
      <c r="O91" s="36" t="s">
        <v>55</v>
      </c>
      <c r="P91" s="35"/>
    </row>
    <row r="92" spans="1:16" ht="15" customHeight="1" x14ac:dyDescent="0.35">
      <c r="A92" s="17"/>
      <c r="B92" s="40">
        <v>2019</v>
      </c>
      <c r="C92" s="41" t="s">
        <v>74</v>
      </c>
      <c r="D92" s="40">
        <v>2020</v>
      </c>
      <c r="E92" s="41" t="s">
        <v>75</v>
      </c>
      <c r="F92" s="40">
        <v>2021</v>
      </c>
      <c r="G92" s="41" t="s">
        <v>166</v>
      </c>
      <c r="H92" s="40">
        <v>2022</v>
      </c>
      <c r="I92" s="41" t="s">
        <v>234</v>
      </c>
      <c r="J92" s="40">
        <v>2023</v>
      </c>
      <c r="K92" s="41" t="s">
        <v>300</v>
      </c>
      <c r="L92" s="40">
        <v>2024</v>
      </c>
      <c r="M92" s="41" t="s">
        <v>354</v>
      </c>
      <c r="N92" s="40">
        <v>2025</v>
      </c>
      <c r="O92" s="41" t="s">
        <v>430</v>
      </c>
      <c r="P92" s="40">
        <v>2026</v>
      </c>
    </row>
    <row r="93" spans="1:16" ht="15" customHeight="1" x14ac:dyDescent="0.35">
      <c r="A93" s="64" t="s">
        <v>61</v>
      </c>
      <c r="B93" s="59"/>
      <c r="C93" s="58"/>
      <c r="D93" s="59"/>
      <c r="E93" s="58"/>
      <c r="F93" s="59"/>
      <c r="G93" s="313"/>
      <c r="H93" s="59"/>
      <c r="I93" s="313"/>
      <c r="J93" s="59"/>
      <c r="K93" s="313"/>
      <c r="L93" s="314"/>
      <c r="M93" s="313"/>
      <c r="N93" s="314"/>
      <c r="O93" s="313"/>
      <c r="P93" s="314"/>
    </row>
    <row r="94" spans="1:16" ht="15" customHeight="1" x14ac:dyDescent="0.35">
      <c r="A94" s="75" t="s">
        <v>51</v>
      </c>
      <c r="B94" s="78">
        <f>B4-B20</f>
        <v>6310</v>
      </c>
      <c r="C94" s="81">
        <f>D94/B94-1</f>
        <v>5.5467511885896048E-3</v>
      </c>
      <c r="D94" s="78">
        <f>D4-D20</f>
        <v>6345</v>
      </c>
      <c r="E94" s="81">
        <f>F94/D94-1</f>
        <v>7.0921985815601829E-3</v>
      </c>
      <c r="F94" s="78">
        <f>F4-F20</f>
        <v>6390</v>
      </c>
      <c r="G94" s="81">
        <f>H94/F94-1</f>
        <v>-2.8169014084507005E-2</v>
      </c>
      <c r="H94" s="78">
        <f>H4-H20</f>
        <v>6210</v>
      </c>
      <c r="I94" s="81">
        <f>J94/H94-1</f>
        <v>-1.9323671497584516E-2</v>
      </c>
      <c r="J94" s="78">
        <f>J4-J20</f>
        <v>6090</v>
      </c>
      <c r="K94" s="81">
        <f>L94/J94-1</f>
        <v>-1.7241379310344862E-2</v>
      </c>
      <c r="L94" s="78">
        <f>L4-L20</f>
        <v>5985</v>
      </c>
      <c r="M94" s="81">
        <f>N94/L94-1</f>
        <v>-1.0025062656641603E-2</v>
      </c>
      <c r="N94" s="78">
        <f>N4-N20</f>
        <v>5925</v>
      </c>
      <c r="O94" s="81">
        <f>P94/N94-1</f>
        <v>-8.4388185654008518E-3</v>
      </c>
      <c r="P94" s="78">
        <f>P4-P20</f>
        <v>5875</v>
      </c>
    </row>
    <row r="95" spans="1:16" ht="15" customHeight="1" x14ac:dyDescent="0.35">
      <c r="A95" s="76" t="s">
        <v>52</v>
      </c>
      <c r="B95" s="79">
        <f>B5-B21</f>
        <v>6360</v>
      </c>
      <c r="C95" s="74">
        <f t="shared" ref="C95:C97" si="34">D95/B95-1</f>
        <v>3.9308176100629755E-3</v>
      </c>
      <c r="D95" s="79">
        <f>D5-D21</f>
        <v>6385</v>
      </c>
      <c r="E95" s="74">
        <f>F95/D95-1</f>
        <v>-1.3312451057165275E-2</v>
      </c>
      <c r="F95" s="79">
        <f>F5-F21</f>
        <v>6300</v>
      </c>
      <c r="G95" s="74">
        <f>H95/F95-1</f>
        <v>-1.7460317460317509E-2</v>
      </c>
      <c r="H95" s="79">
        <f>H5-H21</f>
        <v>6190</v>
      </c>
      <c r="I95" s="74">
        <f>J95/H95-1</f>
        <v>-1.7770597738287597E-2</v>
      </c>
      <c r="J95" s="79">
        <f>J5-J21</f>
        <v>6080</v>
      </c>
      <c r="K95" s="74">
        <f>L95/J95-1</f>
        <v>-1.8092105263157854E-2</v>
      </c>
      <c r="L95" s="285">
        <f>L5-L21</f>
        <v>5970</v>
      </c>
      <c r="M95" s="74">
        <f>N95/L95-1</f>
        <v>-1.2562814070351758E-2</v>
      </c>
      <c r="N95" s="285">
        <f>N5-N21</f>
        <v>5895</v>
      </c>
      <c r="O95" s="74">
        <f>P95/N95-1</f>
        <v>-2.5445292620864812E-3</v>
      </c>
      <c r="P95" s="285">
        <f>P5-P21</f>
        <v>5880</v>
      </c>
    </row>
    <row r="96" spans="1:16" ht="15" customHeight="1" x14ac:dyDescent="0.35">
      <c r="A96" s="76" t="s">
        <v>53</v>
      </c>
      <c r="B96" s="79">
        <f>B6-B22</f>
        <v>6365</v>
      </c>
      <c r="C96" s="74">
        <f t="shared" si="34"/>
        <v>-2.3566378633149698E-3</v>
      </c>
      <c r="D96" s="79">
        <f>D6-D22</f>
        <v>6350</v>
      </c>
      <c r="E96" s="74">
        <f>F96/D96-1</f>
        <v>-1.5748031496062964E-2</v>
      </c>
      <c r="F96" s="79">
        <f>F6-F22</f>
        <v>6250</v>
      </c>
      <c r="G96" s="74">
        <f>H96/F96-1</f>
        <v>-1.6000000000000014E-2</v>
      </c>
      <c r="H96" s="79">
        <f>H6-H22</f>
        <v>6150</v>
      </c>
      <c r="I96" s="74">
        <f>J96/H96-1</f>
        <v>-2.3577235772357708E-2</v>
      </c>
      <c r="J96" s="79">
        <f>J6-J22</f>
        <v>6005</v>
      </c>
      <c r="K96" s="74">
        <f>L96/J96-1</f>
        <v>-1.248959200666111E-2</v>
      </c>
      <c r="L96" s="285">
        <f>L6-L22</f>
        <v>5930</v>
      </c>
      <c r="M96" s="74">
        <f>N96/L96-1</f>
        <v>-4.2158516020236458E-3</v>
      </c>
      <c r="N96" s="285">
        <f>N6-N22</f>
        <v>5905</v>
      </c>
      <c r="O96" s="74">
        <f>P96/N96-1</f>
        <v>-1</v>
      </c>
      <c r="P96" s="285"/>
    </row>
    <row r="97" spans="1:17" ht="15" customHeight="1" x14ac:dyDescent="0.35">
      <c r="A97" s="77" t="s">
        <v>54</v>
      </c>
      <c r="B97" s="80">
        <f>B7-B23</f>
        <v>6375</v>
      </c>
      <c r="C97" s="82">
        <f t="shared" si="34"/>
        <v>-8.6274509803921928E-3</v>
      </c>
      <c r="D97" s="80">
        <f>D7-D23</f>
        <v>6320</v>
      </c>
      <c r="E97" s="215">
        <f>F97/D97-1</f>
        <v>-8.7025316455696666E-3</v>
      </c>
      <c r="F97" s="80">
        <f>F7-F23</f>
        <v>6265</v>
      </c>
      <c r="G97" s="215">
        <f>H97/F97-1</f>
        <v>-2.154828411811649E-2</v>
      </c>
      <c r="H97" s="80">
        <f>H7-H23</f>
        <v>6130</v>
      </c>
      <c r="I97" s="215">
        <f>J97/H97-1</f>
        <v>-2.2838499184339334E-2</v>
      </c>
      <c r="J97" s="80">
        <f>J7-J23</f>
        <v>5990</v>
      </c>
      <c r="K97" s="82">
        <f>L97/J97-1</f>
        <v>-1.3355592654423987E-2</v>
      </c>
      <c r="L97" s="368">
        <f>L7-L23</f>
        <v>5910</v>
      </c>
      <c r="M97" s="82">
        <f>N97/L97-1</f>
        <v>4.230118443316444E-3</v>
      </c>
      <c r="N97" s="368">
        <f>N7-N23</f>
        <v>5935</v>
      </c>
      <c r="O97" s="82">
        <f>P97/N97-1</f>
        <v>-1</v>
      </c>
      <c r="P97" s="368"/>
    </row>
    <row r="98" spans="1:17" ht="15" customHeight="1" x14ac:dyDescent="0.35">
      <c r="A98" s="23"/>
      <c r="B98" s="44"/>
      <c r="C98" s="25"/>
      <c r="D98" s="24"/>
      <c r="F98" s="24"/>
      <c r="H98" s="24"/>
      <c r="J98" s="24"/>
      <c r="L98" s="213"/>
      <c r="M98" s="376"/>
      <c r="N98" s="376"/>
      <c r="O98" s="376"/>
      <c r="P98" s="376"/>
    </row>
    <row r="99" spans="1:17" ht="15" customHeight="1" x14ac:dyDescent="0.35">
      <c r="A99" s="20"/>
      <c r="B99" s="42"/>
      <c r="C99" s="43"/>
      <c r="D99" s="42"/>
      <c r="E99" s="60"/>
      <c r="F99" s="42"/>
      <c r="G99" s="60"/>
      <c r="H99" s="42"/>
      <c r="I99" s="60"/>
      <c r="J99" s="42"/>
      <c r="K99" s="60"/>
      <c r="L99" s="288"/>
      <c r="M99" s="398"/>
      <c r="N99" s="398"/>
      <c r="O99" s="398"/>
      <c r="P99" s="398"/>
    </row>
    <row r="100" spans="1:17" ht="15" customHeight="1" x14ac:dyDescent="0.35">
      <c r="A100" s="116" t="s">
        <v>108</v>
      </c>
    </row>
    <row r="102" spans="1:17" ht="15" customHeight="1" x14ac:dyDescent="0.35">
      <c r="A102" s="83" t="s">
        <v>109</v>
      </c>
      <c r="B102" s="35"/>
      <c r="C102" s="36" t="s">
        <v>55</v>
      </c>
      <c r="D102" s="35"/>
      <c r="E102" s="36" t="s">
        <v>55</v>
      </c>
      <c r="F102" s="35"/>
      <c r="G102" s="36" t="s">
        <v>55</v>
      </c>
      <c r="H102" s="35"/>
      <c r="I102" s="36" t="s">
        <v>55</v>
      </c>
      <c r="J102" s="35"/>
      <c r="K102" s="36" t="s">
        <v>55</v>
      </c>
      <c r="L102" s="35"/>
      <c r="M102" s="36" t="s">
        <v>55</v>
      </c>
      <c r="N102" s="35"/>
      <c r="O102" s="36" t="s">
        <v>55</v>
      </c>
      <c r="P102" s="35"/>
    </row>
    <row r="103" spans="1:17" ht="15" customHeight="1" x14ac:dyDescent="0.35">
      <c r="A103" s="17"/>
      <c r="B103" s="40">
        <v>2019</v>
      </c>
      <c r="C103" s="41" t="s">
        <v>74</v>
      </c>
      <c r="D103" s="40">
        <v>2020</v>
      </c>
      <c r="E103" s="41" t="s">
        <v>75</v>
      </c>
      <c r="F103" s="40">
        <v>2021</v>
      </c>
      <c r="G103" s="41" t="s">
        <v>166</v>
      </c>
      <c r="H103" s="40">
        <v>2022</v>
      </c>
      <c r="I103" s="41" t="s">
        <v>234</v>
      </c>
      <c r="J103" s="40">
        <v>2023</v>
      </c>
      <c r="K103" s="41" t="s">
        <v>300</v>
      </c>
      <c r="L103" s="40">
        <v>2024</v>
      </c>
      <c r="M103" s="41" t="s">
        <v>354</v>
      </c>
      <c r="N103" s="40">
        <v>2025</v>
      </c>
      <c r="O103" s="41" t="s">
        <v>430</v>
      </c>
      <c r="P103" s="40">
        <v>2026</v>
      </c>
    </row>
    <row r="104" spans="1:17" ht="15" customHeight="1" x14ac:dyDescent="0.35">
      <c r="A104" s="298" t="s">
        <v>61</v>
      </c>
      <c r="B104" s="129"/>
      <c r="C104" s="299"/>
      <c r="D104" s="129"/>
      <c r="E104" s="299"/>
      <c r="F104" s="129"/>
      <c r="G104" s="299"/>
      <c r="H104" s="129"/>
      <c r="I104" s="299"/>
      <c r="J104" s="129"/>
      <c r="K104" s="299"/>
      <c r="L104" s="315"/>
      <c r="M104" s="299"/>
      <c r="N104" s="315"/>
      <c r="O104" s="299"/>
      <c r="P104" s="315"/>
    </row>
    <row r="105" spans="1:17" ht="15" customHeight="1" x14ac:dyDescent="0.35">
      <c r="A105" s="65" t="s">
        <v>51</v>
      </c>
      <c r="B105" s="66">
        <v>421260219</v>
      </c>
      <c r="C105" s="61">
        <f>D105/B105-1</f>
        <v>-9.067796168999287E-2</v>
      </c>
      <c r="D105" s="246">
        <v>383061201</v>
      </c>
      <c r="E105" s="61">
        <f>F105/D105-1</f>
        <v>-0.35811385397917128</v>
      </c>
      <c r="F105" s="246">
        <v>245881678</v>
      </c>
      <c r="G105" s="61">
        <f t="shared" ref="G105" si="35">H105/F105-1</f>
        <v>0.77388395730730286</v>
      </c>
      <c r="H105" s="246">
        <v>436165564</v>
      </c>
      <c r="I105" s="61">
        <f>J105/H105-1</f>
        <v>0.14089289268145899</v>
      </c>
      <c r="J105" s="246">
        <v>497618192</v>
      </c>
      <c r="K105" s="61">
        <f>L105/J105-1</f>
        <v>8.903661424018039E-2</v>
      </c>
      <c r="L105" s="323">
        <v>541924431</v>
      </c>
      <c r="M105" s="61">
        <f>N105/L105-1</f>
        <v>4.0859089816528416E-2</v>
      </c>
      <c r="N105" s="323">
        <v>564066970</v>
      </c>
      <c r="O105" s="61">
        <f>P105/N105-1</f>
        <v>6.3766277610617816E-2</v>
      </c>
      <c r="P105" s="323">
        <v>600035421</v>
      </c>
      <c r="Q105" s="322"/>
    </row>
    <row r="106" spans="1:17" ht="15" customHeight="1" x14ac:dyDescent="0.35">
      <c r="A106" s="67" t="s">
        <v>52</v>
      </c>
      <c r="B106" s="19">
        <v>454287883</v>
      </c>
      <c r="C106" s="62">
        <f t="shared" ref="C106:C108" si="36">D106/B106-1</f>
        <v>-0.29109175029438328</v>
      </c>
      <c r="D106" s="247">
        <v>322048428</v>
      </c>
      <c r="E106" s="62">
        <f>F106/D106-1</f>
        <v>0.40513006323384393</v>
      </c>
      <c r="F106" s="247">
        <v>452519928</v>
      </c>
      <c r="G106" s="62">
        <f>H106/F106-1</f>
        <v>0.11232322126595928</v>
      </c>
      <c r="H106" s="247">
        <v>503348424</v>
      </c>
      <c r="I106" s="62">
        <f t="shared" ref="I106:M108" si="37">J106/H106-1</f>
        <v>8.6180444661529299E-2</v>
      </c>
      <c r="J106" s="247">
        <v>546727215</v>
      </c>
      <c r="K106" s="62">
        <f t="shared" si="37"/>
        <v>6.5139009039453022E-2</v>
      </c>
      <c r="L106" s="402">
        <v>582340484</v>
      </c>
      <c r="M106" s="62">
        <f t="shared" si="37"/>
        <v>4.8854750410929793E-2</v>
      </c>
      <c r="N106" s="403">
        <v>610790583</v>
      </c>
      <c r="O106" s="62">
        <f t="shared" ref="O106:O108" si="38">P106/N106-1</f>
        <v>-1</v>
      </c>
      <c r="P106" s="403"/>
      <c r="Q106" s="322"/>
    </row>
    <row r="107" spans="1:17" ht="15" customHeight="1" x14ac:dyDescent="0.35">
      <c r="A107" s="67" t="s">
        <v>53</v>
      </c>
      <c r="B107" s="19">
        <v>443394926</v>
      </c>
      <c r="C107" s="62">
        <f t="shared" si="36"/>
        <v>-1.6090423190814773E-2</v>
      </c>
      <c r="D107" s="247">
        <v>436260514</v>
      </c>
      <c r="E107" s="62">
        <f>F107/D107-1</f>
        <v>8.5747792430281633E-2</v>
      </c>
      <c r="F107" s="247">
        <v>473668890</v>
      </c>
      <c r="G107" s="62">
        <f>H107/F107-1</f>
        <v>5.6425717551346954E-2</v>
      </c>
      <c r="H107" s="247">
        <v>500395997</v>
      </c>
      <c r="I107" s="62">
        <f t="shared" si="37"/>
        <v>8.1074191726597578E-2</v>
      </c>
      <c r="J107" s="247">
        <v>540965198</v>
      </c>
      <c r="K107" s="62">
        <f t="shared" si="37"/>
        <v>6.5946513993678346E-2</v>
      </c>
      <c r="L107" s="247">
        <v>576639967</v>
      </c>
      <c r="M107" s="62">
        <f t="shared" si="37"/>
        <v>7.3761057911547745E-2</v>
      </c>
      <c r="N107" s="247">
        <v>619173541</v>
      </c>
      <c r="O107" s="62">
        <f t="shared" si="38"/>
        <v>-1</v>
      </c>
      <c r="P107" s="247"/>
    </row>
    <row r="108" spans="1:17" ht="15" customHeight="1" x14ac:dyDescent="0.35">
      <c r="A108" s="68" t="s">
        <v>54</v>
      </c>
      <c r="B108" s="69">
        <v>481285487</v>
      </c>
      <c r="C108" s="70">
        <f t="shared" si="36"/>
        <v>-0.18795865124434974</v>
      </c>
      <c r="D108" s="248">
        <v>390823716</v>
      </c>
      <c r="E108" s="70">
        <f>F108/D108-1</f>
        <v>0.15155815928018046</v>
      </c>
      <c r="F108" s="248">
        <v>450056239</v>
      </c>
      <c r="G108" s="62">
        <f>H108/F108-1</f>
        <v>0.21247670782761885</v>
      </c>
      <c r="H108" s="248">
        <v>545682707</v>
      </c>
      <c r="I108" s="62">
        <f t="shared" si="37"/>
        <v>6.4304991801765077E-2</v>
      </c>
      <c r="J108" s="248">
        <v>580772829</v>
      </c>
      <c r="K108" s="70">
        <f t="shared" si="37"/>
        <v>7.6240834262582213E-2</v>
      </c>
      <c r="L108" s="248">
        <v>625051434</v>
      </c>
      <c r="M108" s="62">
        <f t="shared" si="37"/>
        <v>7.5107071908581569E-2</v>
      </c>
      <c r="N108" s="422">
        <v>671997217</v>
      </c>
      <c r="O108" s="62">
        <f t="shared" si="38"/>
        <v>-1</v>
      </c>
      <c r="P108" s="422"/>
    </row>
    <row r="109" spans="1:17" ht="15" customHeight="1" x14ac:dyDescent="0.35">
      <c r="A109" s="20"/>
      <c r="B109" s="42"/>
      <c r="C109" s="43"/>
      <c r="D109" s="42"/>
      <c r="E109" s="60"/>
      <c r="F109" s="42"/>
      <c r="G109" s="60"/>
      <c r="H109" s="42"/>
      <c r="I109" s="60"/>
      <c r="J109" s="42"/>
      <c r="K109" s="60"/>
      <c r="L109" s="288"/>
      <c r="M109" s="60"/>
      <c r="N109" s="288"/>
      <c r="O109" s="398"/>
      <c r="P109" s="398"/>
    </row>
    <row r="110" spans="1:17" ht="15" customHeight="1" x14ac:dyDescent="0.35">
      <c r="A110" s="250" t="s">
        <v>110</v>
      </c>
      <c r="L110" s="261"/>
      <c r="M110" s="261"/>
      <c r="N110" s="261"/>
      <c r="O110" s="261"/>
      <c r="P110" s="261"/>
    </row>
    <row r="111" spans="1:17" ht="97.5" customHeight="1" x14ac:dyDescent="0.35">
      <c r="A111" s="250"/>
      <c r="B111" s="418" t="s">
        <v>364</v>
      </c>
      <c r="J111" s="458"/>
      <c r="K111" s="458"/>
      <c r="L111" s="408"/>
      <c r="M111" s="409"/>
    </row>
    <row r="112" spans="1:17" ht="15" customHeight="1" x14ac:dyDescent="0.35">
      <c r="A112" s="83" t="s">
        <v>366</v>
      </c>
      <c r="B112" s="36" t="s">
        <v>363</v>
      </c>
      <c r="C112" s="36" t="s">
        <v>168</v>
      </c>
      <c r="D112" s="36" t="s">
        <v>363</v>
      </c>
      <c r="E112" s="36" t="s">
        <v>168</v>
      </c>
      <c r="F112" s="36" t="s">
        <v>363</v>
      </c>
      <c r="G112" s="36" t="s">
        <v>168</v>
      </c>
      <c r="H112" s="36" t="s">
        <v>363</v>
      </c>
      <c r="I112" s="35" t="s">
        <v>168</v>
      </c>
      <c r="J112" s="410"/>
      <c r="K112" s="410"/>
      <c r="L112" s="411"/>
      <c r="M112" s="410"/>
    </row>
    <row r="113" spans="1:17" ht="15" customHeight="1" x14ac:dyDescent="0.35">
      <c r="A113" s="17" t="s">
        <v>169</v>
      </c>
      <c r="B113" s="41" t="s">
        <v>74</v>
      </c>
      <c r="C113" s="41" t="s">
        <v>74</v>
      </c>
      <c r="D113" s="41" t="s">
        <v>75</v>
      </c>
      <c r="E113" s="41" t="s">
        <v>75</v>
      </c>
      <c r="F113" s="41" t="s">
        <v>166</v>
      </c>
      <c r="G113" s="41" t="s">
        <v>166</v>
      </c>
      <c r="H113" s="41" t="s">
        <v>234</v>
      </c>
      <c r="I113" s="407" t="s">
        <v>234</v>
      </c>
      <c r="J113" s="410"/>
      <c r="K113" s="410"/>
      <c r="L113" s="410"/>
      <c r="M113" s="410"/>
    </row>
    <row r="114" spans="1:17" ht="15" customHeight="1" x14ac:dyDescent="0.35">
      <c r="A114" s="298" t="s">
        <v>61</v>
      </c>
      <c r="B114" s="129"/>
      <c r="C114" s="299"/>
      <c r="D114" s="129"/>
      <c r="E114" s="299"/>
      <c r="F114" s="129"/>
      <c r="G114" s="299"/>
      <c r="H114" s="129"/>
      <c r="I114" s="130"/>
      <c r="J114" s="412"/>
      <c r="K114" s="413"/>
      <c r="L114" s="412"/>
      <c r="M114" s="413"/>
    </row>
    <row r="115" spans="1:17" ht="15" customHeight="1" x14ac:dyDescent="0.35">
      <c r="A115" s="75" t="s">
        <v>51</v>
      </c>
      <c r="B115" s="253">
        <f>(1+Brondata!C34/100)/(1+Brondata!D34/100) - 1</f>
        <v>3.0612244897959107E-2</v>
      </c>
      <c r="C115" s="256" t="s">
        <v>187</v>
      </c>
      <c r="D115" s="257" t="s">
        <v>187</v>
      </c>
      <c r="E115" s="256" t="s">
        <v>187</v>
      </c>
      <c r="F115" s="257" t="s">
        <v>187</v>
      </c>
      <c r="G115" s="256" t="s">
        <v>187</v>
      </c>
      <c r="H115" s="257">
        <f>(1+Brondata!C46/100)/(1+Brondata!D46/100) - 1</f>
        <v>6.7970204841713233E-2</v>
      </c>
      <c r="I115" s="256">
        <f>(1+I105)/(1+H115)-1</f>
        <v>6.8281575187346899E-2</v>
      </c>
      <c r="J115" s="414"/>
      <c r="K115" s="414"/>
      <c r="L115" s="414"/>
      <c r="M115" s="414"/>
      <c r="Q115" s="405"/>
    </row>
    <row r="116" spans="1:17" ht="15" customHeight="1" x14ac:dyDescent="0.35">
      <c r="A116" s="76" t="s">
        <v>52</v>
      </c>
      <c r="B116" s="254">
        <f>(1+Brondata!C35/100)/(1+Brondata!D35/100) - 1</f>
        <v>3.3823529411764808E-2</v>
      </c>
      <c r="C116" s="74">
        <f>(1+C106)/(1+B116)-1</f>
        <v>-0.31428505007138074</v>
      </c>
      <c r="D116" s="254">
        <f>(1+Brondata!C39/100)/(1+Brondata!D39/100) - 1</f>
        <v>4.1198501872659277E-2</v>
      </c>
      <c r="E116" s="74">
        <f t="shared" ref="C116:I118" si="39">(1+E106)/(1+D116)-1</f>
        <v>0.34953139166703706</v>
      </c>
      <c r="F116" s="254">
        <f>(1+Brondata!C43/100)/(1+Brondata!D43/100) - 1</f>
        <v>2.5500910746812266E-2</v>
      </c>
      <c r="G116" s="74">
        <f t="shared" si="39"/>
        <v>8.4663318783324559E-2</v>
      </c>
      <c r="H116" s="254">
        <f>(1+Brondata!C47/100)/(1+Brondata!D47/100) - 1</f>
        <v>6.8249258160237636E-2</v>
      </c>
      <c r="I116" s="74">
        <f t="shared" si="39"/>
        <v>1.6785582919264685E-2</v>
      </c>
      <c r="J116" s="415"/>
      <c r="K116" s="415"/>
      <c r="L116" s="415"/>
      <c r="M116" s="416"/>
      <c r="N116" s="404"/>
      <c r="O116" s="404"/>
      <c r="P116" s="404"/>
      <c r="Q116" s="405"/>
    </row>
    <row r="117" spans="1:17" ht="15" customHeight="1" x14ac:dyDescent="0.35">
      <c r="A117" s="76" t="s">
        <v>53</v>
      </c>
      <c r="B117" s="254">
        <f>(1+Brondata!C36/100)/(1+Brondata!D36/100) - 1</f>
        <v>4.135737009544016E-2</v>
      </c>
      <c r="C117" s="74">
        <f t="shared" si="39"/>
        <v>-5.5166261780996373E-2</v>
      </c>
      <c r="D117" s="254">
        <f>(1+Brondata!C40/100)/(1+Brondata!D40/100) - 1</f>
        <v>3.0009680542110395E-2</v>
      </c>
      <c r="E117" s="74">
        <f t="shared" si="39"/>
        <v>5.4114163139549643E-2</v>
      </c>
      <c r="F117" s="254">
        <f>(1+Brondata!C44/100)/(1+Brondata!D44/100) - 1</f>
        <v>4.2926829268292721E-2</v>
      </c>
      <c r="G117" s="74">
        <f t="shared" ref="G117" si="40">(1+G107)/(1+F117)-1</f>
        <v>1.2943274546427075E-2</v>
      </c>
      <c r="H117" s="254">
        <f>(1+Brondata!C48/100)/(1+Brondata!D48/100) - 1</f>
        <v>7.8921078921079024E-2</v>
      </c>
      <c r="I117" s="74">
        <f t="shared" si="39"/>
        <v>1.9956165910408608E-3</v>
      </c>
      <c r="J117" s="415"/>
      <c r="K117" s="415"/>
      <c r="L117" s="415"/>
      <c r="M117" s="415"/>
      <c r="N117" s="404"/>
      <c r="O117" s="404"/>
      <c r="P117" s="404"/>
      <c r="Q117" s="405"/>
    </row>
    <row r="118" spans="1:17" ht="15" customHeight="1" x14ac:dyDescent="0.35">
      <c r="A118" s="77" t="s">
        <v>54</v>
      </c>
      <c r="B118" s="255">
        <f>(1+Brondata!C37/100)/(1+Brondata!D37/100) - 1</f>
        <v>3.8910505836575959E-2</v>
      </c>
      <c r="C118" s="82">
        <f t="shared" si="39"/>
        <v>-0.21837218490561017</v>
      </c>
      <c r="D118" s="255">
        <f>(1+Brondata!C41/100)/(1+Brondata!D41/100) - 1</f>
        <v>2.415026833631484E-2</v>
      </c>
      <c r="E118" s="82">
        <f t="shared" si="39"/>
        <v>0.1244035127294687</v>
      </c>
      <c r="F118" s="255">
        <f>(1+Brondata!C45/100)/(1+Brondata!D45/100) - 1</f>
        <v>5.4982817869415834E-2</v>
      </c>
      <c r="G118" s="82">
        <f t="shared" ref="G118" si="41">(1+G108)/(1+F118)-1</f>
        <v>0.14928573934148881</v>
      </c>
      <c r="H118" s="255">
        <f>(1+Brondata!C49/100)/(1+Brondata!D49/100) - 1</f>
        <v>7.5910931174089091E-2</v>
      </c>
      <c r="I118" s="82">
        <f t="shared" si="39"/>
        <v>-1.0787081937776222E-2</v>
      </c>
      <c r="J118" s="415"/>
      <c r="K118" s="415"/>
      <c r="L118" s="415"/>
      <c r="M118" s="415"/>
      <c r="N118" s="404"/>
      <c r="O118" s="404"/>
      <c r="P118" s="404"/>
      <c r="Q118" s="405"/>
    </row>
    <row r="119" spans="1:17" ht="15" customHeight="1" x14ac:dyDescent="0.35">
      <c r="A119" s="20"/>
      <c r="B119" s="42"/>
      <c r="C119" s="43"/>
      <c r="D119" s="42"/>
      <c r="E119" s="60"/>
      <c r="F119" s="42"/>
      <c r="G119" s="60"/>
      <c r="H119" s="42"/>
      <c r="I119" s="60"/>
      <c r="J119" s="417"/>
      <c r="K119" s="415"/>
      <c r="L119" s="417"/>
      <c r="M119" s="415"/>
    </row>
    <row r="120" spans="1:17" ht="15" customHeight="1" x14ac:dyDescent="0.35">
      <c r="A120" s="250" t="s">
        <v>235</v>
      </c>
      <c r="J120" s="409"/>
      <c r="K120" s="409"/>
      <c r="L120" s="409"/>
      <c r="M120" s="409"/>
    </row>
    <row r="121" spans="1:17" ht="97.5" customHeight="1" x14ac:dyDescent="0.35">
      <c r="A121" s="250"/>
      <c r="B121" s="406" t="s">
        <v>365</v>
      </c>
      <c r="D121" s="409"/>
      <c r="E121" s="409"/>
      <c r="F121" s="409"/>
      <c r="G121" s="409"/>
      <c r="H121" s="409"/>
      <c r="I121" s="409"/>
      <c r="J121" s="458"/>
      <c r="K121" s="458"/>
    </row>
    <row r="122" spans="1:17" ht="15" customHeight="1" x14ac:dyDescent="0.35">
      <c r="A122" s="83" t="s">
        <v>366</v>
      </c>
      <c r="B122" s="36" t="s">
        <v>362</v>
      </c>
      <c r="C122" s="36" t="s">
        <v>168</v>
      </c>
      <c r="D122" s="36" t="s">
        <v>362</v>
      </c>
      <c r="E122" s="36" t="s">
        <v>168</v>
      </c>
      <c r="F122" s="410"/>
      <c r="G122" s="410"/>
      <c r="H122" s="410"/>
      <c r="I122" s="410"/>
      <c r="J122" s="410"/>
      <c r="K122" s="410"/>
    </row>
    <row r="123" spans="1:17" ht="15" customHeight="1" x14ac:dyDescent="0.35">
      <c r="A123" s="17" t="s">
        <v>169</v>
      </c>
      <c r="B123" s="41" t="s">
        <v>354</v>
      </c>
      <c r="C123" s="41" t="s">
        <v>354</v>
      </c>
      <c r="D123" s="41" t="s">
        <v>430</v>
      </c>
      <c r="E123" s="41" t="s">
        <v>430</v>
      </c>
      <c r="F123" s="410"/>
      <c r="G123" s="410"/>
      <c r="H123" s="410"/>
      <c r="I123" s="410"/>
      <c r="J123" s="410"/>
      <c r="K123" s="410"/>
    </row>
    <row r="124" spans="1:17" ht="15" customHeight="1" x14ac:dyDescent="0.35">
      <c r="A124" s="298" t="s">
        <v>61</v>
      </c>
      <c r="B124" s="129"/>
      <c r="C124" s="299"/>
      <c r="D124" s="129"/>
      <c r="E124" s="299"/>
      <c r="F124" s="412"/>
      <c r="G124" s="413"/>
      <c r="H124" s="412"/>
      <c r="I124" s="413"/>
      <c r="J124" s="412"/>
      <c r="K124" s="413"/>
    </row>
    <row r="125" spans="1:17" ht="15" customHeight="1" x14ac:dyDescent="0.35">
      <c r="A125" s="75" t="s">
        <v>51</v>
      </c>
      <c r="B125" s="253">
        <v>5.1999999999999998E-2</v>
      </c>
      <c r="C125" s="257">
        <f>(1+M105)/(1+B125)-1</f>
        <v>-1.0590218805581419E-2</v>
      </c>
      <c r="D125" s="456" t="s">
        <v>431</v>
      </c>
      <c r="E125" s="456" t="s">
        <v>431</v>
      </c>
      <c r="F125" s="414"/>
      <c r="G125" s="414"/>
      <c r="H125" s="414"/>
      <c r="I125" s="414"/>
      <c r="J125" s="414"/>
      <c r="K125" s="414"/>
      <c r="Q125" s="405"/>
    </row>
    <row r="126" spans="1:17" ht="15" customHeight="1" x14ac:dyDescent="0.35">
      <c r="A126" s="76" t="s">
        <v>52</v>
      </c>
      <c r="B126" s="254">
        <v>5.2999999999999999E-2</v>
      </c>
      <c r="C126" s="62">
        <f>(1+M106)/(1+B126)-1</f>
        <v>-3.9366092963628585E-3</v>
      </c>
      <c r="D126" s="254"/>
      <c r="E126" s="62">
        <f>(1+O106)/(1+D126)-1</f>
        <v>-1</v>
      </c>
      <c r="F126" s="415"/>
      <c r="G126" s="416"/>
      <c r="H126" s="415"/>
      <c r="I126" s="416"/>
      <c r="J126" s="415"/>
      <c r="K126" s="415"/>
      <c r="N126" s="404"/>
      <c r="O126" s="404"/>
      <c r="P126" s="404"/>
      <c r="Q126" s="405"/>
    </row>
    <row r="127" spans="1:17" ht="15" customHeight="1" x14ac:dyDescent="0.35">
      <c r="A127" s="76" t="s">
        <v>53</v>
      </c>
      <c r="B127" s="254">
        <v>3.1E-2</v>
      </c>
      <c r="C127" s="420">
        <f>(1+M107)/(1+B127)-1</f>
        <v>4.1475322901598277E-2</v>
      </c>
      <c r="D127" s="254"/>
      <c r="E127" s="420">
        <f>(1+O107)/(1+D127)-1</f>
        <v>-1</v>
      </c>
      <c r="F127" s="415"/>
      <c r="G127" s="416"/>
      <c r="H127" s="415"/>
      <c r="I127" s="416"/>
      <c r="J127" s="415"/>
      <c r="K127" s="415"/>
      <c r="N127" s="404"/>
      <c r="O127" s="404"/>
      <c r="P127" s="404"/>
      <c r="Q127" s="405"/>
    </row>
    <row r="128" spans="1:17" ht="15" customHeight="1" x14ac:dyDescent="0.35">
      <c r="A128" s="77" t="s">
        <v>54</v>
      </c>
      <c r="B128" s="254">
        <v>5.2999999999999999E-2</v>
      </c>
      <c r="C128" s="421">
        <f>(1+M108)/(1+B128)-1</f>
        <v>2.0994370283553332E-2</v>
      </c>
      <c r="D128" s="254"/>
      <c r="E128" s="421">
        <f>(1+O108)/(1+D128)-1</f>
        <v>-1</v>
      </c>
      <c r="F128" s="415"/>
      <c r="G128" s="416"/>
      <c r="H128" s="415"/>
      <c r="I128" s="416"/>
      <c r="J128" s="415"/>
      <c r="K128" s="415"/>
      <c r="N128" s="404"/>
      <c r="O128" s="404"/>
      <c r="P128" s="404"/>
      <c r="Q128" s="405"/>
    </row>
    <row r="129" spans="1:16" ht="15" customHeight="1" x14ac:dyDescent="0.35">
      <c r="A129" s="20"/>
      <c r="B129" s="42"/>
      <c r="C129" s="60"/>
      <c r="D129" s="42"/>
      <c r="E129" s="60"/>
      <c r="F129" s="417"/>
      <c r="G129" s="415"/>
      <c r="H129" s="417"/>
      <c r="I129" s="415"/>
      <c r="J129" s="417"/>
      <c r="K129" s="415"/>
    </row>
    <row r="130" spans="1:16" ht="15" customHeight="1" x14ac:dyDescent="0.35">
      <c r="A130" s="250" t="s">
        <v>367</v>
      </c>
      <c r="B130" s="409"/>
      <c r="C130" s="409"/>
      <c r="D130" s="409"/>
      <c r="E130" s="409"/>
      <c r="F130" s="409"/>
      <c r="G130" s="409"/>
      <c r="H130" s="409"/>
      <c r="I130" s="409"/>
      <c r="J130" s="409"/>
      <c r="K130" s="409"/>
    </row>
    <row r="133" spans="1:16" ht="15" customHeight="1" x14ac:dyDescent="0.35">
      <c r="A133" s="84" t="s">
        <v>15</v>
      </c>
      <c r="B133" s="35"/>
      <c r="C133" s="36" t="s">
        <v>55</v>
      </c>
      <c r="D133" s="35"/>
      <c r="E133" s="36" t="s">
        <v>55</v>
      </c>
      <c r="F133" s="35"/>
      <c r="G133" s="36" t="s">
        <v>55</v>
      </c>
      <c r="H133" s="35"/>
      <c r="I133" s="36" t="s">
        <v>55</v>
      </c>
      <c r="J133" s="35"/>
      <c r="K133" s="36" t="s">
        <v>55</v>
      </c>
      <c r="L133" s="35"/>
      <c r="M133" s="36" t="s">
        <v>55</v>
      </c>
      <c r="N133" s="35"/>
      <c r="O133" s="36" t="s">
        <v>55</v>
      </c>
      <c r="P133" s="35"/>
    </row>
    <row r="134" spans="1:16" ht="15" customHeight="1" x14ac:dyDescent="0.35">
      <c r="A134" s="17"/>
      <c r="B134" s="40">
        <v>2019</v>
      </c>
      <c r="C134" s="41" t="s">
        <v>74</v>
      </c>
      <c r="D134" s="40">
        <v>2020</v>
      </c>
      <c r="E134" s="41" t="s">
        <v>75</v>
      </c>
      <c r="F134" s="40">
        <v>2021</v>
      </c>
      <c r="G134" s="41" t="s">
        <v>166</v>
      </c>
      <c r="H134" s="40">
        <v>2022</v>
      </c>
      <c r="I134" s="41" t="s">
        <v>234</v>
      </c>
      <c r="J134" s="40">
        <v>2023</v>
      </c>
      <c r="K134" s="41" t="s">
        <v>300</v>
      </c>
      <c r="L134" s="40">
        <v>2024</v>
      </c>
      <c r="M134" s="41" t="s">
        <v>354</v>
      </c>
      <c r="N134" s="40">
        <v>2025</v>
      </c>
      <c r="O134" s="41" t="s">
        <v>430</v>
      </c>
      <c r="P134" s="40">
        <v>2026</v>
      </c>
    </row>
    <row r="135" spans="1:16" ht="15" customHeight="1" x14ac:dyDescent="0.35">
      <c r="A135" s="64" t="s">
        <v>61</v>
      </c>
      <c r="B135" s="59"/>
      <c r="C135" s="58"/>
      <c r="D135" s="59"/>
      <c r="E135" s="58"/>
      <c r="F135" s="59"/>
      <c r="G135" s="58"/>
      <c r="H135" s="59"/>
      <c r="I135" s="58"/>
      <c r="J135" s="59"/>
      <c r="K135" s="58"/>
      <c r="L135" s="284"/>
      <c r="M135" s="58"/>
      <c r="N135" s="284"/>
      <c r="O135" s="58"/>
      <c r="P135" s="284"/>
    </row>
    <row r="136" spans="1:16" ht="15" customHeight="1" x14ac:dyDescent="0.35">
      <c r="A136" s="75" t="s">
        <v>51</v>
      </c>
      <c r="B136" s="78">
        <v>26904</v>
      </c>
      <c r="C136" s="81">
        <f>D136/B136-1</f>
        <v>-3.0144216473386831E-2</v>
      </c>
      <c r="D136" s="78">
        <v>26093</v>
      </c>
      <c r="E136" s="61">
        <f>F136/D136-1</f>
        <v>-6.2468861380446827E-2</v>
      </c>
      <c r="F136" s="78">
        <f>'Maandcijfers medewerkers'!G5</f>
        <v>24463</v>
      </c>
      <c r="G136" s="61">
        <f>H136/F136-1</f>
        <v>-3.0985570044557043E-2</v>
      </c>
      <c r="H136" s="78">
        <f>'Maandcijfers medewerkers'!I5</f>
        <v>23705</v>
      </c>
      <c r="I136" s="61">
        <f>J136/H136-1</f>
        <v>-3.9991562961400495E-2</v>
      </c>
      <c r="J136" s="78">
        <f>'Maandcijfers medewerkers'!K5</f>
        <v>22757</v>
      </c>
      <c r="K136" s="61">
        <f>L136/J136-1</f>
        <v>-1.2303906490310657E-2</v>
      </c>
      <c r="L136" s="312">
        <f>'Maandcijfers medewerkers'!M5</f>
        <v>22477</v>
      </c>
      <c r="M136" s="61">
        <f>N136/L136-1</f>
        <v>-7.3853272233839196E-3</v>
      </c>
      <c r="N136" s="312">
        <f>'Maandcijfers medewerkers'!O5</f>
        <v>22311</v>
      </c>
      <c r="O136" s="61">
        <f>P136/N136-1</f>
        <v>-4.4372730939895577E-3</v>
      </c>
      <c r="P136" s="312">
        <f>'Maandcijfers medewerkers'!Q5</f>
        <v>22212</v>
      </c>
    </row>
    <row r="137" spans="1:16" ht="15" customHeight="1" x14ac:dyDescent="0.35">
      <c r="A137" s="76" t="s">
        <v>52</v>
      </c>
      <c r="B137" s="79">
        <v>26702</v>
      </c>
      <c r="C137" s="74">
        <f t="shared" ref="C137:C139" si="42">D137/B137-1</f>
        <v>-3.9847202456744779E-2</v>
      </c>
      <c r="D137" s="138">
        <v>25638</v>
      </c>
      <c r="E137" s="62">
        <f>F137/D137-1</f>
        <v>-4.6259458616116689E-2</v>
      </c>
      <c r="F137" s="144">
        <f>'Maandcijfers medewerkers'!G8</f>
        <v>24452</v>
      </c>
      <c r="G137" s="62">
        <f>H137/F137-1</f>
        <v>-5.0261737281203978E-2</v>
      </c>
      <c r="H137" s="144">
        <f>'Maandcijfers medewerkers'!I8</f>
        <v>23223</v>
      </c>
      <c r="I137" s="62">
        <f>J137/H137-1</f>
        <v>-3.4879214571760797E-2</v>
      </c>
      <c r="J137" s="144">
        <f>'Maandcijfers medewerkers'!K8</f>
        <v>22413</v>
      </c>
      <c r="K137" s="62">
        <f>L137/J137-1</f>
        <v>-7.1387141391157094E-3</v>
      </c>
      <c r="L137" s="139">
        <f>'Maandcijfers medewerkers'!$M$8</f>
        <v>22253</v>
      </c>
      <c r="M137" s="62">
        <f>N137/L137-1</f>
        <v>-1.3750954927425507E-2</v>
      </c>
      <c r="N137" s="139">
        <f>'Maandcijfers medewerkers'!$O$8</f>
        <v>21947</v>
      </c>
      <c r="O137" s="62">
        <f>P137/N137-1</f>
        <v>-1</v>
      </c>
      <c r="P137" s="139"/>
    </row>
    <row r="138" spans="1:16" ht="15" customHeight="1" x14ac:dyDescent="0.35">
      <c r="A138" s="76" t="s">
        <v>53</v>
      </c>
      <c r="B138" s="79">
        <v>26814</v>
      </c>
      <c r="C138" s="74">
        <f t="shared" si="42"/>
        <v>-4.2962631461176959E-2</v>
      </c>
      <c r="D138" s="79">
        <v>25662</v>
      </c>
      <c r="E138" s="62">
        <f>F138/D138-1</f>
        <v>-5.1087210661678761E-2</v>
      </c>
      <c r="F138" s="144">
        <f>'Maandcijfers medewerkers'!G11</f>
        <v>24351</v>
      </c>
      <c r="G138" s="62">
        <f>H138/F138-1</f>
        <v>-5.030594226109808E-2</v>
      </c>
      <c r="H138" s="144">
        <f>'Maandcijfers medewerkers'!I11</f>
        <v>23126</v>
      </c>
      <c r="I138" s="62">
        <f>J138/H138-1</f>
        <v>-3.9219925624837892E-2</v>
      </c>
      <c r="J138" s="144">
        <f>'Maandcijfers medewerkers'!K11</f>
        <v>22219</v>
      </c>
      <c r="K138" s="62">
        <f>L138/J138-1</f>
        <v>7.8311355146496453E-3</v>
      </c>
      <c r="L138" s="139">
        <f>'Maandcijfers medewerkers'!M11</f>
        <v>22393</v>
      </c>
      <c r="M138" s="62">
        <f>N138/L138-1</f>
        <v>-9.1993033537266511E-3</v>
      </c>
      <c r="N138" s="139">
        <f>'Maandcijfers medewerkers'!O11</f>
        <v>22187</v>
      </c>
      <c r="O138" s="62">
        <f>P138/N138-1</f>
        <v>-1</v>
      </c>
      <c r="P138" s="139"/>
    </row>
    <row r="139" spans="1:16" ht="15" customHeight="1" x14ac:dyDescent="0.35">
      <c r="A139" s="77" t="s">
        <v>54</v>
      </c>
      <c r="B139" s="80">
        <f>'Maandcijfers medewerkers'!C14</f>
        <v>27170</v>
      </c>
      <c r="C139" s="82">
        <f t="shared" si="42"/>
        <v>-7.5708502024291469E-2</v>
      </c>
      <c r="D139" s="80">
        <f>'Maandcijfers medewerkers'!E14</f>
        <v>25113</v>
      </c>
      <c r="E139" s="70">
        <f>F139/D139-1</f>
        <v>-2.7475809341775181E-2</v>
      </c>
      <c r="F139" s="216">
        <f>'Maandcijfers medewerkers'!G14</f>
        <v>24423</v>
      </c>
      <c r="G139" s="70">
        <f>H139/F139-1</f>
        <v>-4.6349752282684342E-2</v>
      </c>
      <c r="H139" s="216">
        <f>'Maandcijfers medewerkers'!I14</f>
        <v>23291</v>
      </c>
      <c r="I139" s="70">
        <f>J139/H139-1</f>
        <v>-1.5671289339229788E-2</v>
      </c>
      <c r="J139" s="216">
        <f>'Maandcijfers medewerkers'!K14</f>
        <v>22926</v>
      </c>
      <c r="K139" s="70">
        <f>L139/J139-1</f>
        <v>9.1599057838265274E-4</v>
      </c>
      <c r="L139" s="316">
        <f>'Maandcijfers medewerkers'!M14</f>
        <v>22947</v>
      </c>
      <c r="M139" s="70">
        <f>N139/L139-1</f>
        <v>-2.4316904170479825E-2</v>
      </c>
      <c r="N139" s="316">
        <f>'Maandcijfers medewerkers'!O14</f>
        <v>22389</v>
      </c>
      <c r="O139" s="70">
        <f>P139/N139-1</f>
        <v>-1</v>
      </c>
      <c r="P139" s="316"/>
    </row>
    <row r="140" spans="1:16" ht="15" customHeight="1" x14ac:dyDescent="0.35">
      <c r="A140" s="125" t="s">
        <v>140</v>
      </c>
    </row>
    <row r="150" spans="1:16" ht="15" customHeight="1" x14ac:dyDescent="0.35">
      <c r="A150" s="84" t="s">
        <v>82</v>
      </c>
      <c r="B150" s="35"/>
      <c r="C150" s="36" t="s">
        <v>55</v>
      </c>
      <c r="D150" s="35"/>
      <c r="E150" s="36" t="s">
        <v>55</v>
      </c>
      <c r="F150" s="35"/>
      <c r="G150" s="36" t="s">
        <v>55</v>
      </c>
      <c r="H150" s="35"/>
      <c r="I150" s="36" t="s">
        <v>55</v>
      </c>
      <c r="J150" s="35"/>
      <c r="K150" s="36" t="s">
        <v>55</v>
      </c>
      <c r="L150" s="35"/>
      <c r="M150" s="36" t="s">
        <v>55</v>
      </c>
      <c r="N150" s="35"/>
      <c r="O150" s="36" t="s">
        <v>55</v>
      </c>
      <c r="P150" s="35"/>
    </row>
    <row r="151" spans="1:16" ht="15" customHeight="1" x14ac:dyDescent="0.35">
      <c r="A151" s="17"/>
      <c r="B151" s="40">
        <v>2019</v>
      </c>
      <c r="C151" s="41" t="s">
        <v>74</v>
      </c>
      <c r="D151" s="40">
        <v>2020</v>
      </c>
      <c r="E151" s="41" t="s">
        <v>75</v>
      </c>
      <c r="F151" s="40">
        <v>2021</v>
      </c>
      <c r="G151" s="41" t="s">
        <v>166</v>
      </c>
      <c r="H151" s="40">
        <v>2022</v>
      </c>
      <c r="I151" s="41" t="s">
        <v>234</v>
      </c>
      <c r="J151" s="40">
        <v>2023</v>
      </c>
      <c r="K151" s="41" t="s">
        <v>300</v>
      </c>
      <c r="L151" s="40">
        <v>2024</v>
      </c>
      <c r="M151" s="41" t="s">
        <v>354</v>
      </c>
      <c r="N151" s="40">
        <v>2025</v>
      </c>
      <c r="O151" s="41" t="s">
        <v>430</v>
      </c>
      <c r="P151" s="40">
        <v>2026</v>
      </c>
    </row>
    <row r="152" spans="1:16" ht="15" customHeight="1" x14ac:dyDescent="0.35">
      <c r="A152" s="64" t="s">
        <v>61</v>
      </c>
      <c r="B152" s="59"/>
      <c r="C152" s="58"/>
      <c r="D152" s="59"/>
      <c r="E152" s="58"/>
      <c r="F152" s="59"/>
      <c r="G152" s="58"/>
      <c r="H152" s="59"/>
      <c r="I152" s="58"/>
      <c r="J152" s="59"/>
      <c r="K152" s="58"/>
      <c r="L152" s="284"/>
      <c r="M152" s="58"/>
      <c r="N152" s="284"/>
      <c r="O152" s="58"/>
      <c r="P152" s="284"/>
    </row>
    <row r="153" spans="1:16" ht="15" customHeight="1" x14ac:dyDescent="0.35">
      <c r="A153" s="75" t="s">
        <v>51</v>
      </c>
      <c r="B153" s="78">
        <v>17058</v>
      </c>
      <c r="C153" s="81">
        <f>D153/B153-1</f>
        <v>-3.6991440966115618E-2</v>
      </c>
      <c r="D153" s="140">
        <v>16427</v>
      </c>
      <c r="E153" s="61">
        <f>F153/D153-1</f>
        <v>-2.964631399525175E-2</v>
      </c>
      <c r="F153" s="72">
        <v>15940</v>
      </c>
      <c r="G153" s="61">
        <f>H153/F153-1</f>
        <v>-4.4855708908406511E-2</v>
      </c>
      <c r="H153" s="72">
        <v>15225</v>
      </c>
      <c r="I153" s="61">
        <f>J153/H153-1</f>
        <v>-4.4860426929392405E-2</v>
      </c>
      <c r="J153" s="72">
        <v>14542</v>
      </c>
      <c r="K153" s="61">
        <f>L153/J153-1</f>
        <v>-6.7970549743845421E-3</v>
      </c>
      <c r="L153" s="287">
        <v>14443.1572265625</v>
      </c>
      <c r="M153" s="61">
        <f>N153/L153-1</f>
        <v>-2.639015975409531E-2</v>
      </c>
      <c r="N153" s="287">
        <v>14062</v>
      </c>
      <c r="O153" s="61">
        <f>P153/N153-1</f>
        <v>-2.6141373915517074E-2</v>
      </c>
      <c r="P153" s="287">
        <v>13694.4</v>
      </c>
    </row>
    <row r="154" spans="1:16" ht="15" customHeight="1" x14ac:dyDescent="0.35">
      <c r="A154" s="76" t="s">
        <v>52</v>
      </c>
      <c r="B154" s="79">
        <v>17052</v>
      </c>
      <c r="C154" s="74">
        <f t="shared" ref="C154:C156" si="43">D154/B154-1</f>
        <v>-3.0846821487215625E-2</v>
      </c>
      <c r="D154" s="138">
        <v>16526</v>
      </c>
      <c r="E154" s="62">
        <f>F154/D154-1</f>
        <v>-4.6835289846302808E-2</v>
      </c>
      <c r="F154" s="249">
        <v>15752</v>
      </c>
      <c r="G154" s="62">
        <f t="shared" ref="G154:G156" si="44">H154/F154-1</f>
        <v>-4.3423057389537889E-2</v>
      </c>
      <c r="H154" s="249">
        <v>15068</v>
      </c>
      <c r="I154" s="62">
        <f>J154/H154-1</f>
        <v>-3.928855853464297E-2</v>
      </c>
      <c r="J154" s="249">
        <v>14476</v>
      </c>
      <c r="K154" s="366">
        <f>L154/J154-1</f>
        <v>3.7326059080555751E-4</v>
      </c>
      <c r="L154" s="285">
        <v>14481.4033203125</v>
      </c>
      <c r="M154" s="366">
        <f>N154/L154-1</f>
        <v>-4.0769758790183297E-2</v>
      </c>
      <c r="N154" s="285">
        <v>13891</v>
      </c>
      <c r="O154" s="366">
        <f>P154/N154-1</f>
        <v>-1</v>
      </c>
      <c r="P154" s="285"/>
    </row>
    <row r="155" spans="1:16" ht="15" customHeight="1" x14ac:dyDescent="0.35">
      <c r="A155" s="76" t="s">
        <v>53</v>
      </c>
      <c r="B155" s="79">
        <v>17214</v>
      </c>
      <c r="C155" s="74">
        <f t="shared" si="43"/>
        <v>-4.1710235854537037E-2</v>
      </c>
      <c r="D155" s="138">
        <v>16496</v>
      </c>
      <c r="E155" s="62">
        <f>F155/D155-1</f>
        <v>-3.7827352085354038E-2</v>
      </c>
      <c r="F155" s="18">
        <v>15872</v>
      </c>
      <c r="G155" s="62">
        <f t="shared" si="44"/>
        <v>-4.5551915322580627E-2</v>
      </c>
      <c r="H155" s="18">
        <v>15149</v>
      </c>
      <c r="I155" s="62">
        <f>J155/H155-1</f>
        <v>-2.8318700904350069E-2</v>
      </c>
      <c r="J155" s="18">
        <v>14720</v>
      </c>
      <c r="K155" s="62">
        <f>L155/J155-1</f>
        <v>-1.4688574749490479E-2</v>
      </c>
      <c r="L155" s="142">
        <v>14503.7841796875</v>
      </c>
      <c r="M155" s="366">
        <f>N155/L155-1</f>
        <v>-2.3013592559862017E-2</v>
      </c>
      <c r="N155" s="79">
        <v>14170</v>
      </c>
      <c r="O155" s="366">
        <f>P155/N155-1</f>
        <v>-1</v>
      </c>
      <c r="P155" s="79"/>
    </row>
    <row r="156" spans="1:16" ht="15" customHeight="1" x14ac:dyDescent="0.35">
      <c r="A156" s="77" t="s">
        <v>54</v>
      </c>
      <c r="B156" s="80">
        <v>17289</v>
      </c>
      <c r="C156" s="82">
        <f t="shared" si="43"/>
        <v>-8.4041876337555665E-2</v>
      </c>
      <c r="D156" s="141">
        <v>15836</v>
      </c>
      <c r="E156" s="70">
        <f>F156/D156-1</f>
        <v>-1.7112907299823177E-2</v>
      </c>
      <c r="F156" s="73">
        <v>15565</v>
      </c>
      <c r="G156" s="70">
        <f t="shared" si="44"/>
        <v>-2.7112110504336706E-2</v>
      </c>
      <c r="H156" s="73">
        <v>15143</v>
      </c>
      <c r="I156" s="70">
        <f>J156/H156-1</f>
        <v>-2.3311100838671384E-2</v>
      </c>
      <c r="J156" s="73">
        <v>14790</v>
      </c>
      <c r="K156" s="70">
        <f>L156/J156-1</f>
        <v>-1.1388739224137967E-2</v>
      </c>
      <c r="L156" s="235">
        <v>14621.560546875</v>
      </c>
      <c r="M156" s="215">
        <f>N156/L156-1</f>
        <v>-4.0458099187055119E-2</v>
      </c>
      <c r="N156" s="423">
        <v>14030</v>
      </c>
      <c r="O156" s="215">
        <f>P156/N156-1</f>
        <v>-1</v>
      </c>
      <c r="P156" s="423"/>
    </row>
    <row r="157" spans="1:16" ht="15" customHeight="1" x14ac:dyDescent="0.35">
      <c r="A157" s="125" t="s">
        <v>140</v>
      </c>
    </row>
    <row r="160" spans="1:16" ht="15" customHeight="1" x14ac:dyDescent="0.35">
      <c r="A160" s="18"/>
      <c r="B160" s="18"/>
      <c r="C160" s="18"/>
      <c r="D160" s="18"/>
    </row>
    <row r="161" spans="1:16" ht="15" customHeight="1" x14ac:dyDescent="0.35">
      <c r="A161" s="74"/>
      <c r="B161" s="74"/>
      <c r="C161" s="74"/>
      <c r="D161" s="74"/>
    </row>
    <row r="162" spans="1:16" ht="15" customHeight="1" x14ac:dyDescent="0.35">
      <c r="A162" s="18"/>
      <c r="B162" s="18"/>
      <c r="C162" s="18"/>
      <c r="D162" s="18"/>
    </row>
    <row r="163" spans="1:16" ht="15" customHeight="1" x14ac:dyDescent="0.35">
      <c r="A163" s="74"/>
      <c r="B163" s="74"/>
      <c r="C163" s="74"/>
      <c r="D163" s="74"/>
    </row>
    <row r="164" spans="1:16" ht="15" customHeight="1" x14ac:dyDescent="0.35">
      <c r="A164" s="18"/>
      <c r="B164" s="249"/>
      <c r="C164" s="18"/>
      <c r="D164" s="18"/>
    </row>
    <row r="165" spans="1:16" ht="15" customHeight="1" x14ac:dyDescent="0.35">
      <c r="A165" s="74"/>
      <c r="B165" s="74"/>
      <c r="C165" s="74"/>
      <c r="D165" s="74"/>
    </row>
    <row r="166" spans="1:16" ht="15" customHeight="1" x14ac:dyDescent="0.35">
      <c r="A166" s="18"/>
      <c r="B166" s="249"/>
      <c r="C166" s="18"/>
      <c r="D166" s="18"/>
    </row>
    <row r="167" spans="1:16" ht="0.75" customHeight="1" x14ac:dyDescent="0.35"/>
    <row r="168" spans="1:16" ht="15" customHeight="1" x14ac:dyDescent="0.35">
      <c r="A168" s="84" t="s">
        <v>89</v>
      </c>
      <c r="B168" s="35"/>
      <c r="C168" s="36"/>
      <c r="D168" s="35"/>
      <c r="E168" s="36"/>
      <c r="F168" s="35"/>
      <c r="G168" s="36"/>
      <c r="H168" s="35"/>
      <c r="I168" s="36"/>
      <c r="J168" s="35"/>
      <c r="K168" s="36"/>
      <c r="L168" s="35"/>
      <c r="M168" s="36"/>
      <c r="N168" s="35"/>
      <c r="O168" s="36"/>
      <c r="P168" s="35"/>
    </row>
    <row r="169" spans="1:16" ht="15" customHeight="1" x14ac:dyDescent="0.35">
      <c r="A169" s="17"/>
      <c r="B169" s="40">
        <v>2019</v>
      </c>
      <c r="C169" s="41"/>
      <c r="D169" s="40">
        <v>2020</v>
      </c>
      <c r="E169" s="41"/>
      <c r="F169" s="40">
        <v>2021</v>
      </c>
      <c r="G169" s="41"/>
      <c r="H169" s="40">
        <v>2022</v>
      </c>
      <c r="I169" s="41"/>
      <c r="J169" s="40">
        <v>2023</v>
      </c>
      <c r="K169" s="41"/>
      <c r="L169" s="40">
        <v>2024</v>
      </c>
      <c r="M169" s="41"/>
      <c r="N169" s="40">
        <v>2025</v>
      </c>
      <c r="O169" s="41"/>
      <c r="P169" s="40">
        <v>2026</v>
      </c>
    </row>
    <row r="170" spans="1:16" ht="15" customHeight="1" x14ac:dyDescent="0.35">
      <c r="A170" s="64" t="s">
        <v>61</v>
      </c>
      <c r="B170" s="59"/>
      <c r="C170" s="58"/>
      <c r="D170" s="59"/>
      <c r="E170" s="58"/>
      <c r="F170" s="59"/>
      <c r="G170" s="58"/>
      <c r="H170" s="59"/>
      <c r="I170" s="58"/>
      <c r="J170" s="59"/>
      <c r="K170" s="58"/>
      <c r="L170" s="284"/>
      <c r="M170" s="58"/>
      <c r="N170" s="284"/>
      <c r="O170" s="58"/>
      <c r="P170" s="284"/>
    </row>
    <row r="171" spans="1:16" ht="15" customHeight="1" x14ac:dyDescent="0.35">
      <c r="A171" s="75" t="s">
        <v>51</v>
      </c>
      <c r="B171" s="100">
        <f>B153/B136</f>
        <v>0.63403211418376448</v>
      </c>
      <c r="C171" s="81"/>
      <c r="D171" s="100">
        <f>D153/D136</f>
        <v>0.62955581956846662</v>
      </c>
      <c r="E171" s="81"/>
      <c r="F171" s="100">
        <f>F153/F136</f>
        <v>0.65159628827208438</v>
      </c>
      <c r="G171" s="81"/>
      <c r="H171" s="100">
        <f>H153/H136</f>
        <v>0.64226956338325247</v>
      </c>
      <c r="I171" s="81"/>
      <c r="J171" s="100">
        <f>J153/J136</f>
        <v>0.6390121720789208</v>
      </c>
      <c r="K171" s="81"/>
      <c r="L171" s="100">
        <f>L153/L136</f>
        <v>0.64257495335509629</v>
      </c>
      <c r="M171" s="81"/>
      <c r="N171" s="100">
        <f>N153/N136</f>
        <v>0.63027206310788397</v>
      </c>
      <c r="O171" s="81"/>
      <c r="P171" s="100">
        <f>P153/P136</f>
        <v>0.61653160453808753</v>
      </c>
    </row>
    <row r="172" spans="1:16" ht="15" customHeight="1" x14ac:dyDescent="0.35">
      <c r="A172" s="76" t="s">
        <v>52</v>
      </c>
      <c r="B172" s="101">
        <f t="shared" ref="B172:D174" si="45">B154/B137</f>
        <v>0.63860384989888397</v>
      </c>
      <c r="C172" s="74"/>
      <c r="D172" s="101">
        <f t="shared" si="45"/>
        <v>0.64459006162727206</v>
      </c>
      <c r="E172" s="74"/>
      <c r="F172" s="101">
        <f t="shared" ref="F172:J174" si="46">F154/F137</f>
        <v>0.64420088336332404</v>
      </c>
      <c r="G172" s="74"/>
      <c r="H172" s="101">
        <f t="shared" si="46"/>
        <v>0.64883951255221117</v>
      </c>
      <c r="I172" s="74"/>
      <c r="J172" s="101">
        <f t="shared" si="46"/>
        <v>0.64587516173649218</v>
      </c>
      <c r="K172" s="74"/>
      <c r="L172" s="101">
        <f>L154/L137</f>
        <v>0.65076184425976269</v>
      </c>
      <c r="M172" s="74"/>
      <c r="N172" s="101">
        <f>N154/N137</f>
        <v>0.63293388618034352</v>
      </c>
      <c r="O172" s="74"/>
      <c r="P172" s="101" t="e">
        <f>P154/P137</f>
        <v>#DIV/0!</v>
      </c>
    </row>
    <row r="173" spans="1:16" ht="15" customHeight="1" x14ac:dyDescent="0.35">
      <c r="A173" s="76" t="s">
        <v>53</v>
      </c>
      <c r="B173" s="101">
        <f t="shared" si="45"/>
        <v>0.64197807115685834</v>
      </c>
      <c r="C173" s="74"/>
      <c r="D173" s="101">
        <f t="shared" si="45"/>
        <v>0.64281817473306835</v>
      </c>
      <c r="E173" s="74"/>
      <c r="F173" s="101">
        <f t="shared" si="46"/>
        <v>0.65180074740257077</v>
      </c>
      <c r="G173" s="74"/>
      <c r="H173" s="101">
        <f t="shared" si="46"/>
        <v>0.65506356481881867</v>
      </c>
      <c r="I173" s="74"/>
      <c r="J173" s="101">
        <f t="shared" si="46"/>
        <v>0.6624960619289797</v>
      </c>
      <c r="K173" s="74"/>
      <c r="L173" s="101">
        <f>L155/L138</f>
        <v>0.64769276915498142</v>
      </c>
      <c r="M173" s="74"/>
      <c r="N173" s="101">
        <f>N155/N138</f>
        <v>0.63866227971334566</v>
      </c>
      <c r="O173" s="74"/>
      <c r="P173" s="101" t="e">
        <f>P155/P138</f>
        <v>#DIV/0!</v>
      </c>
    </row>
    <row r="174" spans="1:16" ht="15" customHeight="1" x14ac:dyDescent="0.35">
      <c r="A174" s="77" t="s">
        <v>54</v>
      </c>
      <c r="B174" s="102">
        <f t="shared" si="45"/>
        <v>0.63632683106367316</v>
      </c>
      <c r="C174" s="82"/>
      <c r="D174" s="102">
        <f t="shared" si="45"/>
        <v>0.63058973440050969</v>
      </c>
      <c r="E174" s="82"/>
      <c r="F174" s="102">
        <f t="shared" si="46"/>
        <v>0.63730909388690993</v>
      </c>
      <c r="G174" s="82"/>
      <c r="H174" s="102">
        <f t="shared" si="46"/>
        <v>0.65016529990124938</v>
      </c>
      <c r="I174" s="82"/>
      <c r="J174" s="102">
        <f t="shared" si="46"/>
        <v>0.6451190787751897</v>
      </c>
      <c r="K174" s="82"/>
      <c r="L174" s="102">
        <f>L156/L139</f>
        <v>0.63718832731402797</v>
      </c>
      <c r="M174" s="82"/>
      <c r="N174" s="102">
        <f>N156/N139</f>
        <v>0.62664701415873869</v>
      </c>
      <c r="O174" s="82"/>
      <c r="P174" s="102" t="e">
        <f>P156/P139</f>
        <v>#DIV/0!</v>
      </c>
    </row>
    <row r="175" spans="1:16" ht="15" customHeight="1" x14ac:dyDescent="0.35">
      <c r="A175" s="125" t="s">
        <v>140</v>
      </c>
    </row>
    <row r="176" spans="1:16" ht="15" customHeight="1" x14ac:dyDescent="0.35">
      <c r="A176" s="103" t="s">
        <v>90</v>
      </c>
    </row>
  </sheetData>
  <sheetProtection algorithmName="SHA-512" hashValue="T7QUYvnufVlo0egagNOqR7Rf0Y4iV3ysrKWVg8GjOJdWhst8nWaJM+pa/8Y3ND2+YnSJYGD85Tuu/s/kEKK8BQ==" saltValue="k6LxaJ9LU/9bSpJ+Z5AvYQ==" spinCount="100000" sheet="1" objects="1" scenarios="1" selectLockedCells="1" selectUnlockedCells="1"/>
  <mergeCells count="2">
    <mergeCell ref="J111:K111"/>
    <mergeCell ref="J121:K12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15"/>
  <sheetViews>
    <sheetView zoomScaleNormal="100" workbookViewId="0">
      <selection activeCell="H26" sqref="H26"/>
    </sheetView>
  </sheetViews>
  <sheetFormatPr defaultColWidth="9.1796875" defaultRowHeight="15" customHeight="1" x14ac:dyDescent="0.2"/>
  <cols>
    <col min="1" max="1" width="20.81640625" style="14" customWidth="1"/>
    <col min="2" max="2" width="8.81640625" style="1" customWidth="1"/>
    <col min="3" max="3" width="12.81640625" style="1" customWidth="1"/>
    <col min="4" max="4" width="16.1796875" style="1" bestFit="1" customWidth="1"/>
    <col min="5" max="5" width="12.81640625" style="1" customWidth="1"/>
    <col min="6" max="6" width="16.1796875" style="1" bestFit="1" customWidth="1"/>
    <col min="7" max="7" width="12.81640625" style="1" customWidth="1"/>
    <col min="8" max="8" width="16.1796875" style="1" bestFit="1" customWidth="1"/>
    <col min="9" max="9" width="12.81640625" style="1" customWidth="1"/>
    <col min="10" max="10" width="15.1796875" style="1" bestFit="1" customWidth="1"/>
    <col min="11" max="11" width="12.81640625" style="1" customWidth="1"/>
    <col min="12" max="12" width="16.1796875" style="1" bestFit="1" customWidth="1"/>
    <col min="13" max="17" width="12.81640625" style="1" customWidth="1"/>
    <col min="18" max="16384" width="9.1796875" style="1"/>
  </cols>
  <sheetData>
    <row r="1" spans="1:17" ht="20.149999999999999" customHeight="1" x14ac:dyDescent="0.2">
      <c r="A1" s="12" t="s">
        <v>112</v>
      </c>
      <c r="B1" s="88"/>
      <c r="C1" s="88"/>
      <c r="D1" s="89" t="s">
        <v>86</v>
      </c>
      <c r="E1" s="88"/>
      <c r="F1" s="89" t="s">
        <v>86</v>
      </c>
      <c r="G1" s="88"/>
      <c r="H1" s="89" t="s">
        <v>86</v>
      </c>
      <c r="I1" s="4"/>
      <c r="J1" s="89" t="s">
        <v>86</v>
      </c>
      <c r="K1" s="4"/>
      <c r="L1" s="89" t="s">
        <v>86</v>
      </c>
      <c r="M1" s="4"/>
      <c r="N1" s="36" t="s">
        <v>55</v>
      </c>
      <c r="O1" s="35"/>
      <c r="P1" s="36" t="s">
        <v>55</v>
      </c>
      <c r="Q1" s="35"/>
    </row>
    <row r="2" spans="1:17" ht="15" customHeight="1" x14ac:dyDescent="0.2">
      <c r="A2" s="90"/>
      <c r="B2" s="4"/>
      <c r="C2" s="4">
        <v>2019</v>
      </c>
      <c r="D2" s="5" t="s">
        <v>74</v>
      </c>
      <c r="E2" s="4">
        <v>2020</v>
      </c>
      <c r="F2" s="5" t="s">
        <v>75</v>
      </c>
      <c r="G2" s="4">
        <v>2021</v>
      </c>
      <c r="H2" s="5" t="s">
        <v>166</v>
      </c>
      <c r="I2" s="4">
        <v>2022</v>
      </c>
      <c r="J2" s="5" t="s">
        <v>234</v>
      </c>
      <c r="K2" s="4">
        <v>2023</v>
      </c>
      <c r="L2" s="5" t="s">
        <v>300</v>
      </c>
      <c r="M2" s="4">
        <v>2024</v>
      </c>
      <c r="N2" s="41" t="s">
        <v>354</v>
      </c>
      <c r="O2" s="40">
        <v>2025</v>
      </c>
      <c r="P2" s="41" t="s">
        <v>430</v>
      </c>
      <c r="Q2" s="40">
        <v>2026</v>
      </c>
    </row>
    <row r="3" spans="1:17" ht="15" customHeight="1" x14ac:dyDescent="0.2">
      <c r="A3" s="459" t="s">
        <v>33</v>
      </c>
      <c r="B3" s="94" t="s">
        <v>1</v>
      </c>
      <c r="C3" s="97">
        <v>27098</v>
      </c>
      <c r="D3" s="135">
        <f t="shared" ref="D3:D14" si="0">E3/C3-1</f>
        <v>-7.3806184958299381E-3</v>
      </c>
      <c r="E3" s="157">
        <v>26898</v>
      </c>
      <c r="F3" s="135">
        <f>G3/E3-1</f>
        <v>-0.1468138895085136</v>
      </c>
      <c r="G3" s="154">
        <v>22949</v>
      </c>
      <c r="H3" s="135">
        <f>I3/G3-1</f>
        <v>3.0240969105407745E-2</v>
      </c>
      <c r="I3" s="241">
        <v>23643</v>
      </c>
      <c r="J3" s="289">
        <f>K3/I3-1</f>
        <v>-3.3582878653301229E-2</v>
      </c>
      <c r="K3" s="290">
        <v>22849</v>
      </c>
      <c r="L3" s="289">
        <f>M3/K3-1</f>
        <v>-9.0157118473456199E-3</v>
      </c>
      <c r="M3" s="241">
        <v>22643</v>
      </c>
      <c r="N3" s="289">
        <f>O3/M3-1</f>
        <v>-1.2365852581371684E-2</v>
      </c>
      <c r="O3" s="241">
        <v>22363</v>
      </c>
      <c r="P3" s="289">
        <f>Q3/O3-1</f>
        <v>-9.83767830791904E-4</v>
      </c>
      <c r="Q3" s="241">
        <v>22341</v>
      </c>
    </row>
    <row r="4" spans="1:17" ht="15" customHeight="1" x14ac:dyDescent="0.2">
      <c r="A4" s="460"/>
      <c r="B4" s="95" t="s">
        <v>2</v>
      </c>
      <c r="C4" s="98">
        <v>26984</v>
      </c>
      <c r="D4" s="136">
        <f t="shared" si="0"/>
        <v>-1.0487696412688985E-2</v>
      </c>
      <c r="E4" s="158">
        <v>26701</v>
      </c>
      <c r="F4" s="136">
        <f t="shared" ref="F4:H14" si="1">G4/E4-1</f>
        <v>-0.16418860716827088</v>
      </c>
      <c r="G4" s="155">
        <v>22317</v>
      </c>
      <c r="H4" s="136">
        <f t="shared" si="1"/>
        <v>6.4166330599991106E-2</v>
      </c>
      <c r="I4" s="242">
        <v>23749</v>
      </c>
      <c r="J4" s="291">
        <f t="shared" ref="J4:N14" si="2">K4/I4-1</f>
        <v>-4.1728072760958357E-2</v>
      </c>
      <c r="K4" s="292">
        <v>22758</v>
      </c>
      <c r="L4" s="291">
        <f t="shared" si="2"/>
        <v>-1.1204851041392017E-2</v>
      </c>
      <c r="M4" s="242">
        <v>22503</v>
      </c>
      <c r="N4" s="291">
        <f t="shared" si="2"/>
        <v>-7.7323023596853613E-3</v>
      </c>
      <c r="O4" s="242">
        <v>22329</v>
      </c>
      <c r="P4" s="291">
        <f t="shared" ref="P4:P5" si="3">Q4/O4-1</f>
        <v>-3.1797214384881034E-3</v>
      </c>
      <c r="Q4" s="242">
        <v>22258</v>
      </c>
    </row>
    <row r="5" spans="1:17" ht="15" customHeight="1" x14ac:dyDescent="0.2">
      <c r="A5" s="461"/>
      <c r="B5" s="96" t="s">
        <v>3</v>
      </c>
      <c r="C5" s="99">
        <v>26914</v>
      </c>
      <c r="D5" s="137">
        <f t="shared" si="0"/>
        <v>-2.9538530133016327E-2</v>
      </c>
      <c r="E5" s="159">
        <v>26119</v>
      </c>
      <c r="F5" s="137">
        <f t="shared" si="1"/>
        <v>-6.340212106129639E-2</v>
      </c>
      <c r="G5" s="156">
        <v>24463</v>
      </c>
      <c r="H5" s="137">
        <f t="shared" si="1"/>
        <v>-3.0985570044557043E-2</v>
      </c>
      <c r="I5" s="243">
        <v>23705</v>
      </c>
      <c r="J5" s="293">
        <f t="shared" si="2"/>
        <v>-3.9991562961400495E-2</v>
      </c>
      <c r="K5" s="294">
        <v>22757</v>
      </c>
      <c r="L5" s="293">
        <f t="shared" si="2"/>
        <v>-1.2303906490310657E-2</v>
      </c>
      <c r="M5" s="243">
        <v>22477</v>
      </c>
      <c r="N5" s="293">
        <f t="shared" si="2"/>
        <v>-7.3853272233839196E-3</v>
      </c>
      <c r="O5" s="243">
        <v>22311</v>
      </c>
      <c r="P5" s="293">
        <f t="shared" si="3"/>
        <v>-4.4372730939895577E-3</v>
      </c>
      <c r="Q5" s="243">
        <v>22212</v>
      </c>
    </row>
    <row r="6" spans="1:17" ht="15" customHeight="1" x14ac:dyDescent="0.2">
      <c r="A6" s="459" t="s">
        <v>34</v>
      </c>
      <c r="B6" s="94" t="s">
        <v>4</v>
      </c>
      <c r="C6" s="97">
        <v>26806</v>
      </c>
      <c r="D6" s="135">
        <f t="shared" si="0"/>
        <v>-9.8336193389539694E-2</v>
      </c>
      <c r="E6" s="157">
        <v>24170</v>
      </c>
      <c r="F6" s="135">
        <f t="shared" si="1"/>
        <v>1.7542407943731853E-2</v>
      </c>
      <c r="G6" s="154">
        <v>24594</v>
      </c>
      <c r="H6" s="135">
        <f t="shared" si="1"/>
        <v>-4.1758152394893111E-2</v>
      </c>
      <c r="I6" s="241">
        <v>23567</v>
      </c>
      <c r="J6" s="289">
        <f>K6/I6-1</f>
        <v>-4.349301990070864E-2</v>
      </c>
      <c r="K6" s="241">
        <v>22542</v>
      </c>
      <c r="L6" s="289">
        <f t="shared" si="2"/>
        <v>-6.8316919527992015E-3</v>
      </c>
      <c r="M6" s="241">
        <v>22388</v>
      </c>
      <c r="N6" s="289">
        <f>O6/M6-1</f>
        <v>-8.174021797391462E-3</v>
      </c>
      <c r="O6" s="241">
        <v>22205</v>
      </c>
      <c r="P6" s="289">
        <f>Q6/O6-1</f>
        <v>-1</v>
      </c>
      <c r="Q6" s="241"/>
    </row>
    <row r="7" spans="1:17" ht="15" customHeight="1" x14ac:dyDescent="0.2">
      <c r="A7" s="460"/>
      <c r="B7" s="95" t="s">
        <v>5</v>
      </c>
      <c r="C7" s="98">
        <v>26778</v>
      </c>
      <c r="D7" s="136">
        <f t="shared" si="0"/>
        <v>-5.7024423033833704E-2</v>
      </c>
      <c r="E7" s="158">
        <v>25251</v>
      </c>
      <c r="F7" s="136">
        <f t="shared" si="1"/>
        <v>-2.7800879173102033E-2</v>
      </c>
      <c r="G7" s="155">
        <v>24549</v>
      </c>
      <c r="H7" s="136">
        <f t="shared" si="1"/>
        <v>-4.8718888753106038E-2</v>
      </c>
      <c r="I7" s="242">
        <v>23353</v>
      </c>
      <c r="J7" s="291">
        <f t="shared" si="2"/>
        <v>-3.4727872221984368E-2</v>
      </c>
      <c r="K7" s="242">
        <v>22542</v>
      </c>
      <c r="L7" s="291">
        <f t="shared" si="2"/>
        <v>-1.0957324106113053E-2</v>
      </c>
      <c r="M7" s="242">
        <v>22295</v>
      </c>
      <c r="N7" s="291">
        <f t="shared" si="2"/>
        <v>-1.0047095761381519E-2</v>
      </c>
      <c r="O7" s="242">
        <v>22071</v>
      </c>
      <c r="P7" s="291">
        <f t="shared" ref="P7:P14" si="4">Q7/O7-1</f>
        <v>-1</v>
      </c>
      <c r="Q7" s="242"/>
    </row>
    <row r="8" spans="1:17" ht="15" customHeight="1" x14ac:dyDescent="0.2">
      <c r="A8" s="461"/>
      <c r="B8" s="96" t="s">
        <v>6</v>
      </c>
      <c r="C8" s="99">
        <v>26732</v>
      </c>
      <c r="D8" s="137">
        <f t="shared" si="0"/>
        <v>-3.9802483914409659E-2</v>
      </c>
      <c r="E8" s="159">
        <v>25668</v>
      </c>
      <c r="F8" s="137">
        <f t="shared" si="1"/>
        <v>-4.7374162381174978E-2</v>
      </c>
      <c r="G8" s="156">
        <v>24452</v>
      </c>
      <c r="H8" s="137">
        <f t="shared" si="1"/>
        <v>-5.0261737281203978E-2</v>
      </c>
      <c r="I8" s="243">
        <v>23223</v>
      </c>
      <c r="J8" s="293">
        <f t="shared" si="2"/>
        <v>-3.4879214571760797E-2</v>
      </c>
      <c r="K8" s="243">
        <v>22413</v>
      </c>
      <c r="L8" s="293">
        <f t="shared" si="2"/>
        <v>-7.1387141391157094E-3</v>
      </c>
      <c r="M8" s="243">
        <v>22253</v>
      </c>
      <c r="N8" s="293">
        <f t="shared" si="2"/>
        <v>-1.3750954927425507E-2</v>
      </c>
      <c r="O8" s="243">
        <v>21947</v>
      </c>
      <c r="P8" s="293">
        <f t="shared" si="4"/>
        <v>-1</v>
      </c>
      <c r="Q8" s="243"/>
    </row>
    <row r="9" spans="1:17" ht="15" customHeight="1" x14ac:dyDescent="0.2">
      <c r="A9" s="459" t="s">
        <v>35</v>
      </c>
      <c r="B9" s="94" t="s">
        <v>7</v>
      </c>
      <c r="C9" s="97">
        <v>26531</v>
      </c>
      <c r="D9" s="135">
        <f t="shared" si="0"/>
        <v>-3.2527986129433528E-2</v>
      </c>
      <c r="E9" s="157">
        <v>25668</v>
      </c>
      <c r="F9" s="135">
        <f t="shared" si="1"/>
        <v>-5.9996883278790714E-2</v>
      </c>
      <c r="G9" s="154">
        <v>24128</v>
      </c>
      <c r="H9" s="135">
        <f t="shared" si="1"/>
        <v>-4.8367042440318309E-2</v>
      </c>
      <c r="I9" s="241">
        <v>22961</v>
      </c>
      <c r="J9" s="289">
        <f t="shared" si="2"/>
        <v>-3.4057750097992279E-2</v>
      </c>
      <c r="K9" s="295">
        <v>22179</v>
      </c>
      <c r="L9" s="289">
        <f t="shared" si="2"/>
        <v>-5.8614004238243256E-3</v>
      </c>
      <c r="M9" s="241">
        <v>22049</v>
      </c>
      <c r="N9" s="289">
        <f t="shared" si="2"/>
        <v>-1.5692321647240215E-2</v>
      </c>
      <c r="O9" s="241">
        <v>21703</v>
      </c>
      <c r="P9" s="289">
        <f t="shared" si="4"/>
        <v>-1</v>
      </c>
      <c r="Q9" s="241"/>
    </row>
    <row r="10" spans="1:17" ht="15" customHeight="1" x14ac:dyDescent="0.2">
      <c r="A10" s="460"/>
      <c r="B10" s="95" t="s">
        <v>8</v>
      </c>
      <c r="C10" s="98">
        <v>26284</v>
      </c>
      <c r="D10" s="136">
        <f t="shared" si="0"/>
        <v>-3.5915385786029486E-2</v>
      </c>
      <c r="E10" s="158">
        <v>25340</v>
      </c>
      <c r="F10" s="136">
        <f t="shared" si="1"/>
        <v>-5.8839779005524839E-2</v>
      </c>
      <c r="G10" s="155">
        <v>23849</v>
      </c>
      <c r="H10" s="136">
        <f t="shared" si="1"/>
        <v>-4.9771478888003706E-2</v>
      </c>
      <c r="I10" s="242">
        <v>22662</v>
      </c>
      <c r="J10" s="291">
        <f t="shared" si="2"/>
        <v>-3.8787397405348201E-2</v>
      </c>
      <c r="K10" s="296">
        <v>21783</v>
      </c>
      <c r="L10" s="291">
        <f t="shared" si="2"/>
        <v>-1.5149428453381519E-3</v>
      </c>
      <c r="M10" s="242">
        <v>21750</v>
      </c>
      <c r="N10" s="291">
        <f t="shared" si="2"/>
        <v>-1.3609195402298879E-2</v>
      </c>
      <c r="O10" s="242">
        <v>21454</v>
      </c>
      <c r="P10" s="291">
        <f t="shared" si="4"/>
        <v>-1</v>
      </c>
      <c r="Q10" s="242"/>
    </row>
    <row r="11" spans="1:17" ht="15" customHeight="1" x14ac:dyDescent="0.2">
      <c r="A11" s="461"/>
      <c r="B11" s="96" t="s">
        <v>9</v>
      </c>
      <c r="C11" s="99">
        <v>26877</v>
      </c>
      <c r="D11" s="137">
        <f t="shared" si="0"/>
        <v>-4.3047959221639287E-2</v>
      </c>
      <c r="E11" s="159">
        <v>25720</v>
      </c>
      <c r="F11" s="137">
        <f>G11/E11-1</f>
        <v>-5.3227060653188163E-2</v>
      </c>
      <c r="G11" s="156">
        <v>24351</v>
      </c>
      <c r="H11" s="137">
        <f t="shared" si="1"/>
        <v>-5.030594226109808E-2</v>
      </c>
      <c r="I11" s="243">
        <v>23126</v>
      </c>
      <c r="J11" s="293">
        <f t="shared" si="2"/>
        <v>-3.9219925624837892E-2</v>
      </c>
      <c r="K11" s="276">
        <v>22219</v>
      </c>
      <c r="L11" s="293">
        <f t="shared" si="2"/>
        <v>7.8311355146496453E-3</v>
      </c>
      <c r="M11" s="243">
        <v>22393</v>
      </c>
      <c r="N11" s="293">
        <f t="shared" si="2"/>
        <v>-9.1993033537266511E-3</v>
      </c>
      <c r="O11" s="243">
        <v>22187</v>
      </c>
      <c r="P11" s="293">
        <f t="shared" si="4"/>
        <v>-1</v>
      </c>
      <c r="Q11" s="243"/>
    </row>
    <row r="12" spans="1:17" ht="15" customHeight="1" x14ac:dyDescent="0.2">
      <c r="A12" s="460" t="s">
        <v>36</v>
      </c>
      <c r="B12" s="95" t="s">
        <v>10</v>
      </c>
      <c r="C12" s="98">
        <v>27069</v>
      </c>
      <c r="D12" s="135">
        <f t="shared" si="0"/>
        <v>-4.9170637999187305E-2</v>
      </c>
      <c r="E12" s="158">
        <v>25738</v>
      </c>
      <c r="F12" s="135">
        <f t="shared" si="1"/>
        <v>-4.448675110731215E-2</v>
      </c>
      <c r="G12" s="154">
        <v>24593</v>
      </c>
      <c r="H12" s="136">
        <f t="shared" si="1"/>
        <v>-5.3226527873785234E-2</v>
      </c>
      <c r="I12" s="240">
        <v>23284</v>
      </c>
      <c r="J12" s="291">
        <f t="shared" si="2"/>
        <v>-2.2805359903796618E-2</v>
      </c>
      <c r="K12" s="295">
        <v>22753</v>
      </c>
      <c r="L12" s="291">
        <f t="shared" si="2"/>
        <v>4.3950248318935792E-5</v>
      </c>
      <c r="M12" s="241">
        <v>22754</v>
      </c>
      <c r="N12" s="289">
        <f t="shared" si="2"/>
        <v>-1.5337962556034146E-2</v>
      </c>
      <c r="O12" s="424">
        <v>22405</v>
      </c>
      <c r="P12" s="289">
        <f t="shared" si="4"/>
        <v>-1</v>
      </c>
      <c r="Q12" s="424"/>
    </row>
    <row r="13" spans="1:17" ht="15" customHeight="1" x14ac:dyDescent="0.2">
      <c r="A13" s="460"/>
      <c r="B13" s="95" t="s">
        <v>11</v>
      </c>
      <c r="C13" s="98">
        <v>27117</v>
      </c>
      <c r="D13" s="136">
        <f t="shared" si="0"/>
        <v>-5.8302909613895393E-2</v>
      </c>
      <c r="E13" s="158">
        <v>25536</v>
      </c>
      <c r="F13" s="136">
        <f t="shared" si="1"/>
        <v>-3.6849937343358397E-2</v>
      </c>
      <c r="G13" s="155">
        <v>24595</v>
      </c>
      <c r="H13" s="136">
        <f t="shared" si="1"/>
        <v>-5.1107948770075184E-2</v>
      </c>
      <c r="I13" s="240">
        <v>23338</v>
      </c>
      <c r="J13" s="291">
        <f t="shared" si="2"/>
        <v>-1.9667495072414054E-2</v>
      </c>
      <c r="K13" s="348">
        <v>22879</v>
      </c>
      <c r="L13" s="291">
        <f t="shared" si="2"/>
        <v>2.360243017614394E-3</v>
      </c>
      <c r="M13" s="392">
        <v>22933</v>
      </c>
      <c r="N13" s="291">
        <f t="shared" si="2"/>
        <v>-1.9927615226965512E-2</v>
      </c>
      <c r="O13" s="425">
        <v>22476</v>
      </c>
      <c r="P13" s="291">
        <f t="shared" si="4"/>
        <v>-1</v>
      </c>
      <c r="Q13" s="425"/>
    </row>
    <row r="14" spans="1:17" ht="15" customHeight="1" x14ac:dyDescent="0.2">
      <c r="A14" s="461"/>
      <c r="B14" s="96" t="s">
        <v>12</v>
      </c>
      <c r="C14" s="99">
        <v>27170</v>
      </c>
      <c r="D14" s="137">
        <f t="shared" si="0"/>
        <v>-7.5708502024291469E-2</v>
      </c>
      <c r="E14" s="159">
        <v>25113</v>
      </c>
      <c r="F14" s="137">
        <f>G14/E14-1</f>
        <v>-2.7475809341775181E-2</v>
      </c>
      <c r="G14" s="156">
        <v>24423</v>
      </c>
      <c r="H14" s="136">
        <f t="shared" si="1"/>
        <v>-4.6349752282684342E-2</v>
      </c>
      <c r="I14" s="240">
        <v>23291</v>
      </c>
      <c r="J14" s="291">
        <f t="shared" si="2"/>
        <v>-1.5671289339229788E-2</v>
      </c>
      <c r="K14" s="296">
        <v>22926</v>
      </c>
      <c r="L14" s="293">
        <f t="shared" si="2"/>
        <v>9.1599057838265274E-4</v>
      </c>
      <c r="M14" s="243">
        <v>22947</v>
      </c>
      <c r="N14" s="293">
        <f t="shared" si="2"/>
        <v>-2.4316904170479825E-2</v>
      </c>
      <c r="O14" s="426">
        <v>22389</v>
      </c>
      <c r="P14" s="293">
        <f t="shared" si="4"/>
        <v>-1</v>
      </c>
      <c r="Q14" s="426"/>
    </row>
    <row r="15" spans="1:17" ht="15" customHeight="1" x14ac:dyDescent="0.2">
      <c r="A15" s="91"/>
      <c r="B15" s="92"/>
      <c r="C15" s="92"/>
      <c r="D15" s="93"/>
      <c r="E15" s="92"/>
      <c r="F15" s="85"/>
      <c r="G15" s="85"/>
      <c r="H15" s="85"/>
      <c r="I15" s="85"/>
      <c r="J15" s="297"/>
      <c r="K15" s="297"/>
      <c r="L15" s="85"/>
      <c r="M15" s="85"/>
      <c r="N15" s="85"/>
      <c r="O15" s="85"/>
      <c r="P15" s="85"/>
      <c r="Q15" s="85"/>
    </row>
    <row r="16" spans="1:17" ht="14.5" x14ac:dyDescent="0.35">
      <c r="A16" s="117" t="s">
        <v>115</v>
      </c>
      <c r="B16"/>
      <c r="C16"/>
      <c r="D16"/>
      <c r="E16"/>
      <c r="F16"/>
      <c r="G16"/>
      <c r="H16"/>
      <c r="I16"/>
      <c r="J16"/>
      <c r="K16"/>
      <c r="L16"/>
      <c r="M16"/>
      <c r="N16"/>
      <c r="O16"/>
    </row>
    <row r="17" spans="1:15" ht="14.5" x14ac:dyDescent="0.35">
      <c r="A17" s="117"/>
      <c r="B17"/>
      <c r="C17"/>
      <c r="D17"/>
      <c r="E17"/>
      <c r="F17"/>
      <c r="G17"/>
      <c r="H17"/>
      <c r="I17"/>
      <c r="J17"/>
      <c r="K17"/>
      <c r="L17"/>
      <c r="M17"/>
      <c r="N17"/>
      <c r="O17"/>
    </row>
    <row r="18" spans="1:15" ht="14.5" x14ac:dyDescent="0.35">
      <c r="A18" s="118" t="s">
        <v>114</v>
      </c>
      <c r="B18"/>
      <c r="C18"/>
      <c r="D18"/>
      <c r="E18"/>
      <c r="F18"/>
      <c r="G18"/>
      <c r="H18"/>
      <c r="I18"/>
      <c r="J18"/>
      <c r="K18"/>
      <c r="L18"/>
      <c r="M18"/>
      <c r="N18"/>
      <c r="O18"/>
    </row>
    <row r="19" spans="1:15" ht="15" customHeight="1" x14ac:dyDescent="0.35">
      <c r="A19" s="116" t="s">
        <v>111</v>
      </c>
      <c r="K19"/>
    </row>
    <row r="20" spans="1:15" ht="15" customHeight="1" x14ac:dyDescent="0.35">
      <c r="A20" s="116" t="s">
        <v>113</v>
      </c>
      <c r="K20"/>
    </row>
    <row r="21" spans="1:15" ht="15" customHeight="1" x14ac:dyDescent="0.35">
      <c r="K21"/>
    </row>
    <row r="22" spans="1:15" ht="15" customHeight="1" x14ac:dyDescent="0.35">
      <c r="K22"/>
    </row>
    <row r="23" spans="1:15" ht="15" customHeight="1" x14ac:dyDescent="0.35">
      <c r="H23" s="245"/>
      <c r="K23"/>
    </row>
    <row r="24" spans="1:15" ht="15" customHeight="1" x14ac:dyDescent="0.35">
      <c r="K24"/>
    </row>
    <row r="25" spans="1:15" ht="15" customHeight="1" x14ac:dyDescent="0.35">
      <c r="K25"/>
    </row>
    <row r="26" spans="1:15" ht="15" customHeight="1" x14ac:dyDescent="0.35">
      <c r="K26"/>
    </row>
    <row r="27" spans="1:15" ht="15" customHeight="1" x14ac:dyDescent="0.35">
      <c r="K27"/>
    </row>
    <row r="38" spans="10:13" ht="15" customHeight="1" x14ac:dyDescent="0.2">
      <c r="J38" s="397"/>
      <c r="K38" s="397"/>
      <c r="L38" s="397"/>
      <c r="M38" s="397"/>
    </row>
    <row r="39" spans="10:13" ht="15" customHeight="1" x14ac:dyDescent="0.2">
      <c r="J39" s="397"/>
      <c r="K39" s="397"/>
      <c r="L39" s="397"/>
      <c r="M39" s="397"/>
    </row>
    <row r="40" spans="10:13" ht="15" customHeight="1" x14ac:dyDescent="0.2">
      <c r="J40" s="397"/>
      <c r="K40" s="397"/>
      <c r="L40" s="397"/>
      <c r="M40" s="397"/>
    </row>
    <row r="41" spans="10:13" ht="15" customHeight="1" x14ac:dyDescent="0.2">
      <c r="J41" s="397"/>
      <c r="K41" s="397"/>
      <c r="L41" s="397"/>
      <c r="M41" s="397"/>
    </row>
    <row r="42" spans="10:13" ht="15" customHeight="1" x14ac:dyDescent="0.2">
      <c r="J42" s="397"/>
      <c r="K42" s="397"/>
      <c r="L42" s="397"/>
      <c r="M42" s="397"/>
    </row>
    <row r="43" spans="10:13" ht="15" customHeight="1" x14ac:dyDescent="0.2">
      <c r="J43" s="397"/>
      <c r="K43" s="397"/>
      <c r="L43" s="397"/>
      <c r="M43" s="397"/>
    </row>
    <row r="44" spans="10:13" ht="15" customHeight="1" x14ac:dyDescent="0.2">
      <c r="J44" s="397"/>
      <c r="K44" s="397"/>
      <c r="L44" s="397"/>
      <c r="M44" s="397"/>
    </row>
    <row r="45" spans="10:13" ht="15" customHeight="1" x14ac:dyDescent="0.2">
      <c r="J45" s="397"/>
      <c r="K45" s="397"/>
      <c r="L45" s="397"/>
      <c r="M45" s="397"/>
    </row>
    <row r="46" spans="10:13" ht="15" customHeight="1" x14ac:dyDescent="0.2">
      <c r="J46" s="397"/>
      <c r="K46" s="397"/>
      <c r="L46" s="397"/>
      <c r="M46" s="397"/>
    </row>
    <row r="47" spans="10:13" ht="15" customHeight="1" x14ac:dyDescent="0.2">
      <c r="J47" s="397"/>
      <c r="K47" s="397"/>
      <c r="L47" s="397"/>
      <c r="M47" s="397"/>
    </row>
    <row r="48" spans="10:13" ht="15" customHeight="1" x14ac:dyDescent="0.2">
      <c r="J48" s="397"/>
      <c r="K48" s="397"/>
      <c r="L48" s="397"/>
      <c r="M48" s="397"/>
    </row>
    <row r="49" spans="10:13" ht="15" customHeight="1" x14ac:dyDescent="0.2">
      <c r="J49" s="397"/>
      <c r="K49" s="397"/>
      <c r="L49" s="397"/>
      <c r="M49" s="397"/>
    </row>
    <row r="50" spans="10:13" ht="15" customHeight="1" x14ac:dyDescent="0.2">
      <c r="J50" s="397"/>
      <c r="K50" s="397"/>
      <c r="L50" s="397"/>
      <c r="M50" s="397"/>
    </row>
    <row r="51" spans="10:13" ht="15" customHeight="1" x14ac:dyDescent="0.2">
      <c r="J51" s="397"/>
      <c r="K51" s="397"/>
      <c r="L51" s="397"/>
      <c r="M51" s="397"/>
    </row>
    <row r="52" spans="10:13" ht="15" customHeight="1" x14ac:dyDescent="0.2">
      <c r="J52" s="397"/>
      <c r="K52" s="397"/>
      <c r="L52" s="397"/>
      <c r="M52" s="397"/>
    </row>
    <row r="53" spans="10:13" ht="15" customHeight="1" x14ac:dyDescent="0.2">
      <c r="J53" s="397"/>
      <c r="K53" s="397"/>
      <c r="L53" s="397"/>
      <c r="M53" s="397"/>
    </row>
    <row r="54" spans="10:13" ht="15" customHeight="1" x14ac:dyDescent="0.2">
      <c r="J54" s="397"/>
      <c r="K54" s="397"/>
      <c r="L54" s="397"/>
      <c r="M54" s="397"/>
    </row>
    <row r="55" spans="10:13" ht="15" customHeight="1" x14ac:dyDescent="0.2">
      <c r="J55" s="397"/>
      <c r="K55" s="397"/>
      <c r="L55" s="397"/>
      <c r="M55" s="397"/>
    </row>
    <row r="56" spans="10:13" ht="15" customHeight="1" x14ac:dyDescent="0.2">
      <c r="J56" s="397"/>
      <c r="K56" s="397"/>
      <c r="L56" s="397"/>
      <c r="M56" s="397"/>
    </row>
    <row r="57" spans="10:13" ht="15" customHeight="1" x14ac:dyDescent="0.2">
      <c r="J57" s="397"/>
      <c r="K57" s="397"/>
      <c r="L57" s="397"/>
      <c r="M57" s="397"/>
    </row>
    <row r="58" spans="10:13" ht="15" customHeight="1" x14ac:dyDescent="0.2">
      <c r="J58" s="397"/>
      <c r="K58" s="397"/>
      <c r="L58" s="397"/>
      <c r="M58" s="397"/>
    </row>
    <row r="59" spans="10:13" ht="15" customHeight="1" x14ac:dyDescent="0.2">
      <c r="J59" s="397"/>
      <c r="K59" s="397"/>
      <c r="L59" s="397"/>
      <c r="M59" s="397"/>
    </row>
    <row r="60" spans="10:13" ht="15" customHeight="1" x14ac:dyDescent="0.2">
      <c r="J60" s="397"/>
      <c r="K60" s="397"/>
      <c r="L60" s="397"/>
      <c r="M60" s="397"/>
    </row>
    <row r="61" spans="10:13" ht="15" customHeight="1" x14ac:dyDescent="0.2">
      <c r="J61" s="397"/>
      <c r="K61" s="397"/>
      <c r="L61" s="397"/>
      <c r="M61" s="397"/>
    </row>
    <row r="62" spans="10:13" ht="15" customHeight="1" x14ac:dyDescent="0.2">
      <c r="J62" s="397"/>
      <c r="K62" s="397"/>
      <c r="L62" s="397"/>
      <c r="M62" s="397"/>
    </row>
    <row r="63" spans="10:13" ht="15" customHeight="1" x14ac:dyDescent="0.2">
      <c r="J63" s="397"/>
      <c r="K63" s="397"/>
      <c r="L63" s="397"/>
      <c r="M63" s="397"/>
    </row>
    <row r="64" spans="10:13" ht="15" customHeight="1" x14ac:dyDescent="0.2">
      <c r="J64" s="397"/>
      <c r="K64" s="397"/>
      <c r="L64" s="397"/>
      <c r="M64" s="397"/>
    </row>
    <row r="65" spans="10:13" ht="15" customHeight="1" x14ac:dyDescent="0.2">
      <c r="J65" s="397"/>
      <c r="K65" s="397"/>
      <c r="L65" s="397"/>
      <c r="M65" s="397"/>
    </row>
    <row r="66" spans="10:13" ht="15" customHeight="1" x14ac:dyDescent="0.2">
      <c r="J66" s="397"/>
      <c r="K66" s="397"/>
      <c r="L66" s="397"/>
      <c r="M66" s="397"/>
    </row>
    <row r="67" spans="10:13" ht="15" customHeight="1" x14ac:dyDescent="0.2">
      <c r="J67" s="397"/>
      <c r="K67" s="397"/>
      <c r="L67" s="397"/>
      <c r="M67" s="397"/>
    </row>
    <row r="68" spans="10:13" ht="15" customHeight="1" x14ac:dyDescent="0.2">
      <c r="J68" s="397"/>
      <c r="K68" s="397"/>
      <c r="L68" s="397"/>
      <c r="M68" s="397"/>
    </row>
    <row r="69" spans="10:13" ht="15" customHeight="1" x14ac:dyDescent="0.2">
      <c r="J69" s="397"/>
      <c r="K69" s="397"/>
      <c r="L69" s="397"/>
      <c r="M69" s="397"/>
    </row>
    <row r="70" spans="10:13" ht="15" customHeight="1" x14ac:dyDescent="0.2">
      <c r="J70" s="397"/>
      <c r="K70" s="397"/>
      <c r="L70" s="397"/>
      <c r="M70" s="397"/>
    </row>
    <row r="71" spans="10:13" ht="15" customHeight="1" x14ac:dyDescent="0.2">
      <c r="J71" s="397"/>
      <c r="K71" s="397"/>
      <c r="L71" s="397"/>
      <c r="M71" s="397"/>
    </row>
    <row r="72" spans="10:13" ht="15" customHeight="1" x14ac:dyDescent="0.2">
      <c r="J72" s="397"/>
      <c r="K72" s="397"/>
      <c r="L72" s="397"/>
      <c r="M72" s="397"/>
    </row>
    <row r="73" spans="10:13" ht="15" customHeight="1" x14ac:dyDescent="0.2">
      <c r="J73" s="397"/>
      <c r="K73" s="397"/>
      <c r="L73" s="397"/>
      <c r="M73" s="397"/>
    </row>
    <row r="74" spans="10:13" ht="15" customHeight="1" x14ac:dyDescent="0.2">
      <c r="J74" s="397"/>
      <c r="K74" s="397"/>
      <c r="L74" s="397"/>
      <c r="M74" s="397"/>
    </row>
    <row r="75" spans="10:13" ht="15" customHeight="1" x14ac:dyDescent="0.2">
      <c r="J75" s="397"/>
      <c r="K75" s="397"/>
      <c r="L75" s="397"/>
      <c r="M75" s="397"/>
    </row>
    <row r="76" spans="10:13" ht="15" customHeight="1" x14ac:dyDescent="0.2">
      <c r="J76" s="397"/>
      <c r="K76" s="397"/>
      <c r="L76" s="397"/>
      <c r="M76" s="397"/>
    </row>
    <row r="77" spans="10:13" ht="15" customHeight="1" x14ac:dyDescent="0.2">
      <c r="J77" s="397"/>
      <c r="K77" s="397"/>
      <c r="L77" s="397"/>
      <c r="M77" s="397"/>
    </row>
    <row r="78" spans="10:13" ht="15" customHeight="1" x14ac:dyDescent="0.2">
      <c r="J78" s="397"/>
      <c r="K78" s="397"/>
      <c r="L78" s="397"/>
      <c r="M78" s="397"/>
    </row>
    <row r="79" spans="10:13" ht="15" customHeight="1" x14ac:dyDescent="0.2">
      <c r="J79" s="397"/>
      <c r="K79" s="397"/>
      <c r="L79" s="397"/>
      <c r="M79" s="397"/>
    </row>
    <row r="80" spans="10:13" ht="15" customHeight="1" x14ac:dyDescent="0.2">
      <c r="J80" s="397"/>
      <c r="K80" s="397"/>
      <c r="L80" s="375"/>
      <c r="M80" s="397"/>
    </row>
    <row r="81" spans="10:13" ht="15" customHeight="1" x14ac:dyDescent="0.2">
      <c r="J81" s="397"/>
      <c r="K81" s="397"/>
      <c r="L81" s="397"/>
      <c r="M81" s="397"/>
    </row>
    <row r="82" spans="10:13" ht="15" customHeight="1" x14ac:dyDescent="0.2">
      <c r="J82" s="397"/>
      <c r="K82" s="397"/>
      <c r="L82" s="397"/>
      <c r="M82" s="397"/>
    </row>
    <row r="83" spans="10:13" ht="15" customHeight="1" x14ac:dyDescent="0.2">
      <c r="J83" s="397"/>
      <c r="K83" s="397"/>
      <c r="L83" s="397"/>
      <c r="M83" s="397"/>
    </row>
    <row r="84" spans="10:13" ht="15" customHeight="1" x14ac:dyDescent="0.2">
      <c r="J84" s="397"/>
      <c r="K84" s="397"/>
      <c r="L84" s="397"/>
      <c r="M84" s="397"/>
    </row>
    <row r="85" spans="10:13" ht="15" customHeight="1" x14ac:dyDescent="0.2">
      <c r="J85" s="397"/>
      <c r="K85" s="397"/>
      <c r="L85" s="397"/>
      <c r="M85" s="397"/>
    </row>
    <row r="86" spans="10:13" ht="15" customHeight="1" x14ac:dyDescent="0.2">
      <c r="J86" s="397"/>
      <c r="K86" s="397"/>
      <c r="L86" s="397"/>
      <c r="M86" s="397"/>
    </row>
    <row r="87" spans="10:13" ht="15" customHeight="1" x14ac:dyDescent="0.2">
      <c r="J87" s="397"/>
      <c r="K87" s="397"/>
      <c r="L87" s="397"/>
      <c r="M87" s="397"/>
    </row>
    <row r="88" spans="10:13" ht="15" customHeight="1" x14ac:dyDescent="0.2">
      <c r="J88" s="397"/>
      <c r="K88" s="397"/>
      <c r="L88" s="397"/>
      <c r="M88" s="397"/>
    </row>
    <row r="89" spans="10:13" ht="15" customHeight="1" x14ac:dyDescent="0.2">
      <c r="J89" s="397"/>
      <c r="K89" s="397"/>
      <c r="L89" s="397"/>
      <c r="M89" s="397"/>
    </row>
    <row r="90" spans="10:13" ht="15" customHeight="1" x14ac:dyDescent="0.2">
      <c r="J90" s="397"/>
      <c r="K90" s="397"/>
      <c r="L90" s="397"/>
      <c r="M90" s="397"/>
    </row>
    <row r="91" spans="10:13" ht="15" customHeight="1" x14ac:dyDescent="0.2">
      <c r="J91" s="397"/>
      <c r="K91" s="397"/>
      <c r="L91" s="397"/>
      <c r="M91" s="397"/>
    </row>
    <row r="92" spans="10:13" ht="15" customHeight="1" x14ac:dyDescent="0.2">
      <c r="J92" s="397"/>
      <c r="K92" s="397"/>
      <c r="L92" s="397"/>
      <c r="M92" s="397"/>
    </row>
    <row r="93" spans="10:13" ht="15" customHeight="1" x14ac:dyDescent="0.2">
      <c r="J93" s="397"/>
      <c r="K93" s="397"/>
      <c r="L93" s="397"/>
      <c r="M93" s="397"/>
    </row>
    <row r="94" spans="10:13" ht="15" customHeight="1" x14ac:dyDescent="0.2">
      <c r="J94" s="397"/>
      <c r="K94" s="397"/>
      <c r="L94" s="397"/>
      <c r="M94" s="397"/>
    </row>
    <row r="95" spans="10:13" ht="15" customHeight="1" x14ac:dyDescent="0.2">
      <c r="J95" s="397"/>
      <c r="K95" s="397"/>
      <c r="L95" s="397"/>
      <c r="M95" s="397"/>
    </row>
    <row r="96" spans="10:13" ht="15" customHeight="1" x14ac:dyDescent="0.2">
      <c r="J96" s="397"/>
      <c r="K96" s="397"/>
      <c r="L96" s="397"/>
      <c r="M96" s="397"/>
    </row>
    <row r="97" spans="10:13" ht="15" customHeight="1" x14ac:dyDescent="0.2">
      <c r="J97" s="397"/>
      <c r="K97" s="397"/>
      <c r="L97" s="397"/>
      <c r="M97" s="397"/>
    </row>
    <row r="98" spans="10:13" ht="15" customHeight="1" x14ac:dyDescent="0.2">
      <c r="J98" s="397"/>
      <c r="K98" s="397"/>
      <c r="L98" s="397"/>
      <c r="M98" s="397"/>
    </row>
    <row r="99" spans="10:13" ht="15" customHeight="1" x14ac:dyDescent="0.2">
      <c r="J99" s="397"/>
      <c r="K99" s="397"/>
      <c r="L99" s="397"/>
      <c r="M99" s="397"/>
    </row>
    <row r="100" spans="10:13" ht="15" customHeight="1" x14ac:dyDescent="0.2">
      <c r="J100" s="397"/>
      <c r="K100" s="397"/>
      <c r="L100" s="397"/>
      <c r="M100" s="397"/>
    </row>
    <row r="101" spans="10:13" ht="15" customHeight="1" x14ac:dyDescent="0.2">
      <c r="J101" s="397"/>
      <c r="K101" s="397"/>
      <c r="L101" s="397"/>
      <c r="M101" s="397"/>
    </row>
    <row r="102" spans="10:13" ht="15" customHeight="1" x14ac:dyDescent="0.2">
      <c r="J102" s="397"/>
      <c r="K102" s="397"/>
      <c r="L102" s="397"/>
      <c r="M102" s="397"/>
    </row>
    <row r="103" spans="10:13" ht="15" customHeight="1" x14ac:dyDescent="0.2">
      <c r="J103" s="397"/>
      <c r="K103" s="397"/>
      <c r="L103" s="397"/>
      <c r="M103" s="397"/>
    </row>
    <row r="104" spans="10:13" ht="15" customHeight="1" x14ac:dyDescent="0.2">
      <c r="J104" s="397"/>
      <c r="K104" s="397"/>
      <c r="L104" s="397"/>
      <c r="M104" s="397"/>
    </row>
    <row r="105" spans="10:13" ht="15" customHeight="1" x14ac:dyDescent="0.2">
      <c r="J105" s="397"/>
      <c r="K105" s="397"/>
      <c r="L105" s="397"/>
      <c r="M105" s="397"/>
    </row>
    <row r="106" spans="10:13" ht="15" customHeight="1" x14ac:dyDescent="0.2">
      <c r="J106" s="397"/>
      <c r="K106" s="397"/>
      <c r="L106" s="397"/>
      <c r="M106" s="397"/>
    </row>
    <row r="107" spans="10:13" ht="15" customHeight="1" x14ac:dyDescent="0.2">
      <c r="J107" s="397"/>
      <c r="K107" s="397"/>
      <c r="L107" s="397"/>
      <c r="M107" s="397"/>
    </row>
    <row r="108" spans="10:13" ht="15" customHeight="1" x14ac:dyDescent="0.2">
      <c r="J108" s="397"/>
      <c r="K108" s="397"/>
      <c r="L108" s="397"/>
      <c r="M108" s="397"/>
    </row>
    <row r="109" spans="10:13" ht="15" customHeight="1" x14ac:dyDescent="0.2">
      <c r="J109" s="397"/>
      <c r="K109" s="397"/>
      <c r="L109" s="397"/>
      <c r="M109" s="397"/>
    </row>
    <row r="110" spans="10:13" ht="15" customHeight="1" x14ac:dyDescent="0.2">
      <c r="J110" s="397"/>
      <c r="K110" s="397"/>
      <c r="L110" s="397"/>
      <c r="M110" s="397"/>
    </row>
    <row r="111" spans="10:13" ht="15" customHeight="1" x14ac:dyDescent="0.2">
      <c r="J111" s="397"/>
      <c r="K111" s="397"/>
      <c r="L111" s="397"/>
      <c r="M111" s="397"/>
    </row>
    <row r="115" spans="12:12" ht="15" customHeight="1" x14ac:dyDescent="0.2">
      <c r="L115" s="365"/>
    </row>
  </sheetData>
  <sheetProtection algorithmName="SHA-512" hashValue="2GeDD+mpj7a+g1AkRCDDou73i2DnbHNRHwl7NUuMv4s0z2D/eqWNd4KedHWYfLIWanjCPGQclgs7bv7WRzXKRA==" saltValue="BvriG2wxOOUej/PnMJMOQw==" spinCount="100000" sheet="1" objects="1" scenarios="1" selectLockedCells="1" selectUnlockedCells="1"/>
  <mergeCells count="4">
    <mergeCell ref="A3:A5"/>
    <mergeCell ref="A6:A8"/>
    <mergeCell ref="A9:A11"/>
    <mergeCell ref="A12:A1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60"/>
  <sheetViews>
    <sheetView topLeftCell="E1" zoomScaleNormal="100" workbookViewId="0">
      <selection activeCell="I16" sqref="I16"/>
    </sheetView>
  </sheetViews>
  <sheetFormatPr defaultColWidth="9.1796875" defaultRowHeight="10.5" x14ac:dyDescent="0.2"/>
  <cols>
    <col min="1" max="1" width="52.1796875" style="1" customWidth="1"/>
    <col min="2" max="2" width="10.81640625" style="1" customWidth="1"/>
    <col min="3" max="3" width="18.453125" style="1" customWidth="1"/>
    <col min="4" max="4" width="10.81640625" style="1" customWidth="1"/>
    <col min="5" max="5" width="18.453125" style="1" customWidth="1"/>
    <col min="6" max="6" width="10.81640625" style="1" customWidth="1"/>
    <col min="7" max="7" width="18.453125" style="1" customWidth="1"/>
    <col min="8" max="8" width="10.81640625" style="1" customWidth="1"/>
    <col min="9" max="9" width="18.453125" style="1" customWidth="1"/>
    <col min="10" max="10" width="10.81640625" style="1" customWidth="1"/>
    <col min="11" max="11" width="18.453125" style="1" customWidth="1"/>
    <col min="12" max="12" width="10.81640625" style="1" customWidth="1"/>
    <col min="13" max="13" width="18.453125" style="1" customWidth="1"/>
    <col min="14" max="14" width="12.54296875" style="1" customWidth="1"/>
    <col min="15" max="16384" width="9.1796875" style="1"/>
  </cols>
  <sheetData>
    <row r="1" spans="1:15" ht="20.149999999999999" customHeight="1" x14ac:dyDescent="0.2">
      <c r="A1" s="12" t="s">
        <v>13</v>
      </c>
      <c r="B1" s="3"/>
      <c r="C1" s="5" t="s">
        <v>55</v>
      </c>
      <c r="D1" s="3"/>
      <c r="E1" s="5" t="s">
        <v>55</v>
      </c>
      <c r="F1" s="3"/>
      <c r="G1" s="5" t="s">
        <v>55</v>
      </c>
      <c r="H1" s="3"/>
      <c r="I1" s="5" t="s">
        <v>55</v>
      </c>
      <c r="J1" s="3"/>
      <c r="K1" s="5" t="s">
        <v>55</v>
      </c>
      <c r="L1" s="3"/>
      <c r="M1" s="5" t="s">
        <v>55</v>
      </c>
      <c r="N1" s="3"/>
    </row>
    <row r="2" spans="1:15" ht="15" customHeight="1" x14ac:dyDescent="0.2">
      <c r="A2" s="7"/>
      <c r="B2" s="8">
        <v>2019</v>
      </c>
      <c r="C2" s="5" t="s">
        <v>151</v>
      </c>
      <c r="D2" s="8">
        <v>2020</v>
      </c>
      <c r="E2" s="5" t="s">
        <v>152</v>
      </c>
      <c r="F2" s="8">
        <v>2021</v>
      </c>
      <c r="G2" s="5" t="s">
        <v>204</v>
      </c>
      <c r="H2" s="8">
        <v>2022</v>
      </c>
      <c r="I2" s="5" t="s">
        <v>278</v>
      </c>
      <c r="J2" s="8">
        <v>2023</v>
      </c>
      <c r="K2" s="5" t="s">
        <v>301</v>
      </c>
      <c r="L2" s="8">
        <v>2024</v>
      </c>
      <c r="M2" s="5" t="s">
        <v>373</v>
      </c>
      <c r="N2" s="8">
        <v>2025</v>
      </c>
    </row>
    <row r="3" spans="1:15" ht="15" customHeight="1" x14ac:dyDescent="0.2">
      <c r="A3" s="9" t="s">
        <v>116</v>
      </c>
      <c r="B3" s="10"/>
      <c r="C3" s="10"/>
      <c r="D3" s="10"/>
      <c r="E3" s="10"/>
      <c r="F3" s="10"/>
      <c r="G3" s="10"/>
      <c r="H3" s="10"/>
      <c r="I3" s="10"/>
      <c r="J3" s="10"/>
      <c r="K3" s="10"/>
      <c r="L3" s="10"/>
      <c r="M3" s="10"/>
      <c r="N3" s="10"/>
    </row>
    <row r="4" spans="1:15" ht="15" customHeight="1" x14ac:dyDescent="0.2">
      <c r="A4" s="194"/>
      <c r="B4" s="205">
        <f>Kwartaalcijfers!B7</f>
        <v>27480</v>
      </c>
      <c r="C4" s="341">
        <f>D4/B4-1</f>
        <v>3.6754002911208117E-2</v>
      </c>
      <c r="D4" s="207">
        <f>Kwartaalcijfers!D7</f>
        <v>28490</v>
      </c>
      <c r="E4" s="341">
        <f>F4/D4-1</f>
        <v>4.7911547911547947E-2</v>
      </c>
      <c r="F4" s="207">
        <f>Kwartaalcijfers!F7</f>
        <v>29855</v>
      </c>
      <c r="G4" s="341">
        <f>H4/F4-1</f>
        <v>2.4116563389716905E-2</v>
      </c>
      <c r="H4" s="207">
        <f>Kwartaalcijfers!H7</f>
        <v>30575</v>
      </c>
      <c r="I4" s="341">
        <f>J4/H4-1</f>
        <v>2.3385118560915741E-2</v>
      </c>
      <c r="J4" s="205">
        <f>Kwartaalcijfers!J7</f>
        <v>31290</v>
      </c>
      <c r="K4" s="341">
        <f>L4/J4-1</f>
        <v>2.0134228187919545E-2</v>
      </c>
      <c r="L4" s="205">
        <f>Kwartaalcijfers!L7</f>
        <v>31920</v>
      </c>
      <c r="M4" s="341">
        <f>N4/L4-1</f>
        <v>1.9423558897243121E-2</v>
      </c>
      <c r="N4" s="205">
        <f>Kwartaalcijfers!N7</f>
        <v>32540</v>
      </c>
    </row>
    <row r="5" spans="1:15" ht="15" customHeight="1" x14ac:dyDescent="0.2">
      <c r="A5" s="195"/>
      <c r="B5" s="206"/>
      <c r="C5" s="341"/>
      <c r="D5" s="207"/>
      <c r="E5" s="341"/>
      <c r="F5" s="207"/>
      <c r="G5" s="341"/>
      <c r="H5" s="207"/>
      <c r="I5" s="341"/>
      <c r="J5" s="377"/>
      <c r="K5" s="341"/>
      <c r="L5" s="377"/>
      <c r="M5" s="341"/>
      <c r="N5" s="377"/>
    </row>
    <row r="6" spans="1:15" ht="15" customHeight="1" x14ac:dyDescent="0.2">
      <c r="A6" s="196" t="s">
        <v>117</v>
      </c>
      <c r="B6" s="11"/>
      <c r="C6" s="342"/>
      <c r="D6" s="11"/>
      <c r="E6" s="342"/>
      <c r="F6" s="11"/>
      <c r="G6" s="342"/>
      <c r="H6" s="11"/>
      <c r="I6" s="342"/>
      <c r="J6" s="11"/>
      <c r="K6" s="342"/>
      <c r="L6" s="11"/>
      <c r="M6" s="342"/>
      <c r="N6" s="11"/>
    </row>
    <row r="7" spans="1:15" ht="15" customHeight="1" x14ac:dyDescent="0.2">
      <c r="A7" s="197" t="s">
        <v>68</v>
      </c>
      <c r="B7" s="205">
        <v>21105</v>
      </c>
      <c r="C7" s="341">
        <f t="shared" ref="C7:E12" si="0">D7/B7-1</f>
        <v>5.1172707889125757E-2</v>
      </c>
      <c r="D7" s="207">
        <v>22185</v>
      </c>
      <c r="E7" s="341">
        <f t="shared" si="0"/>
        <v>6.3556457065584882E-2</v>
      </c>
      <c r="F7" s="207">
        <v>23595</v>
      </c>
      <c r="G7" s="341">
        <f t="shared" ref="G7" si="1">H7/F7-1</f>
        <v>3.6024581479126905E-2</v>
      </c>
      <c r="H7" s="207">
        <v>24445</v>
      </c>
      <c r="I7" s="341">
        <f t="shared" ref="I7:I12" si="2">J7/H7-1</f>
        <v>3.4771937001431885E-2</v>
      </c>
      <c r="J7" s="377">
        <v>25295</v>
      </c>
      <c r="K7" s="341">
        <f t="shared" ref="K7:M12" si="3">L7/J7-1</f>
        <v>2.82664558213086E-2</v>
      </c>
      <c r="L7" s="377">
        <v>26010</v>
      </c>
      <c r="M7" s="341">
        <f t="shared" si="3"/>
        <v>2.2875816993463971E-2</v>
      </c>
      <c r="N7" s="377">
        <f>Kwartaalcijfers!N23</f>
        <v>26605</v>
      </c>
      <c r="O7" s="442"/>
    </row>
    <row r="8" spans="1:15" ht="15" customHeight="1" x14ac:dyDescent="0.2">
      <c r="A8" s="198" t="s">
        <v>69</v>
      </c>
      <c r="B8" s="207">
        <f>B4-B7-B9-B10-B11-B12</f>
        <v>2855</v>
      </c>
      <c r="C8" s="341">
        <f t="shared" si="0"/>
        <v>-1.5761821366024553E-2</v>
      </c>
      <c r="D8" s="207">
        <f>D4-D7-D9-D10-D11-D12</f>
        <v>2810</v>
      </c>
      <c r="E8" s="341">
        <f t="shared" si="0"/>
        <v>1.245551601423478E-2</v>
      </c>
      <c r="F8" s="207">
        <v>2845</v>
      </c>
      <c r="G8" s="341">
        <f t="shared" ref="G8" si="4">H8/F8-1</f>
        <v>1.2302284710017597E-2</v>
      </c>
      <c r="H8" s="207">
        <v>2880</v>
      </c>
      <c r="I8" s="341">
        <f t="shared" si="2"/>
        <v>-8.6805555555555802E-3</v>
      </c>
      <c r="J8" s="377">
        <v>2855</v>
      </c>
      <c r="K8" s="341">
        <f t="shared" si="3"/>
        <v>-8.7565674255691839E-3</v>
      </c>
      <c r="L8" s="377">
        <v>2830</v>
      </c>
      <c r="M8" s="341">
        <f t="shared" si="3"/>
        <v>2.1201413427561766E-2</v>
      </c>
      <c r="N8" s="377">
        <f>Kwartaalcijfers!N36</f>
        <v>2890</v>
      </c>
      <c r="O8" s="442"/>
    </row>
    <row r="9" spans="1:15" ht="15" customHeight="1" x14ac:dyDescent="0.2">
      <c r="A9" s="198" t="s">
        <v>76</v>
      </c>
      <c r="B9" s="207">
        <v>2155</v>
      </c>
      <c r="C9" s="341">
        <f t="shared" si="0"/>
        <v>1.1600928074245953E-2</v>
      </c>
      <c r="D9" s="207">
        <v>2180</v>
      </c>
      <c r="E9" s="341">
        <f t="shared" si="0"/>
        <v>1.3761467889908285E-2</v>
      </c>
      <c r="F9" s="207">
        <v>2210</v>
      </c>
      <c r="G9" s="341">
        <f t="shared" ref="G9" si="5">H9/F9-1</f>
        <v>-5.65610859728507E-2</v>
      </c>
      <c r="H9" s="207">
        <v>2085</v>
      </c>
      <c r="I9" s="341">
        <f t="shared" si="2"/>
        <v>-3.83693045563549E-2</v>
      </c>
      <c r="J9" s="377">
        <v>2005</v>
      </c>
      <c r="K9" s="341">
        <f t="shared" si="3"/>
        <v>-9.9750623441396957E-3</v>
      </c>
      <c r="L9" s="377">
        <v>1985</v>
      </c>
      <c r="M9" s="341">
        <f t="shared" si="3"/>
        <v>-1.5113350125944613E-2</v>
      </c>
      <c r="N9" s="377">
        <f>Kwartaalcijfers!N49</f>
        <v>1955</v>
      </c>
      <c r="O9" s="442"/>
    </row>
    <row r="10" spans="1:15" ht="15" customHeight="1" x14ac:dyDescent="0.2">
      <c r="A10" s="198" t="s">
        <v>77</v>
      </c>
      <c r="B10" s="207">
        <v>1115</v>
      </c>
      <c r="C10" s="341">
        <f t="shared" si="0"/>
        <v>-3.5874439461883401E-2</v>
      </c>
      <c r="D10" s="207">
        <v>1075</v>
      </c>
      <c r="E10" s="341">
        <f t="shared" si="0"/>
        <v>-8.3720930232558111E-2</v>
      </c>
      <c r="F10" s="207">
        <v>985</v>
      </c>
      <c r="G10" s="341">
        <f t="shared" ref="G10" si="6">H10/F10-1</f>
        <v>-4.5685279187817285E-2</v>
      </c>
      <c r="H10" s="207">
        <v>940</v>
      </c>
      <c r="I10" s="341">
        <f t="shared" si="2"/>
        <v>0</v>
      </c>
      <c r="J10" s="377">
        <v>940</v>
      </c>
      <c r="K10" s="341">
        <f t="shared" si="3"/>
        <v>-3.7234042553191515E-2</v>
      </c>
      <c r="L10" s="377">
        <v>905</v>
      </c>
      <c r="M10" s="341">
        <f t="shared" si="3"/>
        <v>0</v>
      </c>
      <c r="N10" s="377">
        <f>Kwartaalcijfers!N61</f>
        <v>905</v>
      </c>
      <c r="O10" s="442"/>
    </row>
    <row r="11" spans="1:15" ht="15" customHeight="1" x14ac:dyDescent="0.2">
      <c r="A11" s="198" t="s">
        <v>78</v>
      </c>
      <c r="B11" s="207">
        <v>190</v>
      </c>
      <c r="C11" s="341">
        <f t="shared" si="0"/>
        <v>-5.2631578947368474E-2</v>
      </c>
      <c r="D11" s="207">
        <v>180</v>
      </c>
      <c r="E11" s="341">
        <f t="shared" si="0"/>
        <v>-8.333333333333337E-2</v>
      </c>
      <c r="F11" s="207">
        <v>165</v>
      </c>
      <c r="G11" s="341">
        <f t="shared" ref="G11" si="7">H11/F11-1</f>
        <v>0</v>
      </c>
      <c r="H11" s="207">
        <v>165</v>
      </c>
      <c r="I11" s="341">
        <f t="shared" si="2"/>
        <v>-0.12121212121212122</v>
      </c>
      <c r="J11" s="377">
        <v>145</v>
      </c>
      <c r="K11" s="341">
        <f t="shared" si="3"/>
        <v>0</v>
      </c>
      <c r="L11" s="377">
        <v>145</v>
      </c>
      <c r="M11" s="341">
        <f t="shared" si="3"/>
        <v>0</v>
      </c>
      <c r="N11" s="377">
        <f>Kwartaalcijfers!N72</f>
        <v>145</v>
      </c>
      <c r="O11" s="442"/>
    </row>
    <row r="12" spans="1:15" ht="15" customHeight="1" x14ac:dyDescent="0.2">
      <c r="A12" s="198" t="s">
        <v>73</v>
      </c>
      <c r="B12" s="207">
        <v>60</v>
      </c>
      <c r="C12" s="341">
        <f t="shared" si="0"/>
        <v>0</v>
      </c>
      <c r="D12" s="207">
        <v>60</v>
      </c>
      <c r="E12" s="341">
        <f t="shared" si="0"/>
        <v>-8.333333333333337E-2</v>
      </c>
      <c r="F12" s="207">
        <v>55</v>
      </c>
      <c r="G12" s="341">
        <f t="shared" ref="G12" si="8">H12/F12-1</f>
        <v>9.0909090909090828E-2</v>
      </c>
      <c r="H12" s="207">
        <f>H4-H7-H8-H9-H10-H11</f>
        <v>60</v>
      </c>
      <c r="I12" s="341">
        <f t="shared" si="2"/>
        <v>-0.16666666666666663</v>
      </c>
      <c r="J12" s="377">
        <v>50</v>
      </c>
      <c r="K12" s="341">
        <f t="shared" si="3"/>
        <v>-9.9999999999999978E-2</v>
      </c>
      <c r="L12" s="377">
        <v>45</v>
      </c>
      <c r="M12" s="341">
        <f t="shared" si="3"/>
        <v>-0.11111111111111116</v>
      </c>
      <c r="N12" s="377">
        <f>Kwartaalcijfers!N83</f>
        <v>40</v>
      </c>
      <c r="O12" s="442"/>
    </row>
    <row r="13" spans="1:15" ht="15" customHeight="1" x14ac:dyDescent="0.2">
      <c r="A13" s="268"/>
      <c r="B13" s="207"/>
      <c r="C13" s="343"/>
      <c r="D13" s="207"/>
      <c r="E13" s="343"/>
      <c r="F13" s="207"/>
      <c r="G13" s="343"/>
      <c r="H13" s="207"/>
      <c r="I13" s="343"/>
      <c r="J13" s="206"/>
      <c r="K13" s="343"/>
      <c r="L13" s="206"/>
      <c r="M13" s="343"/>
      <c r="N13" s="206"/>
    </row>
    <row r="14" spans="1:15" ht="15" customHeight="1" x14ac:dyDescent="0.2">
      <c r="A14" s="196" t="s">
        <v>64</v>
      </c>
      <c r="B14" s="11"/>
      <c r="C14" s="342"/>
      <c r="D14" s="11"/>
      <c r="E14" s="342"/>
      <c r="F14" s="11"/>
      <c r="G14" s="342"/>
      <c r="H14" s="11"/>
      <c r="I14" s="342"/>
      <c r="J14" s="11"/>
      <c r="K14" s="342"/>
      <c r="L14" s="11"/>
      <c r="M14" s="342"/>
      <c r="N14" s="11"/>
    </row>
    <row r="15" spans="1:15" ht="15" customHeight="1" x14ac:dyDescent="0.2">
      <c r="A15" s="199" t="s">
        <v>139</v>
      </c>
      <c r="B15" s="205">
        <f>SUM(B8:B13)</f>
        <v>6375</v>
      </c>
      <c r="C15" s="341">
        <f>D15/B15-1</f>
        <v>-1.098039215686275E-2</v>
      </c>
      <c r="D15" s="207">
        <f>SUM(D8:D13)</f>
        <v>6305</v>
      </c>
      <c r="E15" s="341">
        <f>F15/D15-1</f>
        <v>-7.1371927042029881E-3</v>
      </c>
      <c r="F15" s="207">
        <f>SUM(F8:F13)</f>
        <v>6260</v>
      </c>
      <c r="G15" s="341">
        <f>H15/F15-1</f>
        <v>-2.0766773162939289E-2</v>
      </c>
      <c r="H15" s="207">
        <f>SUM(H8:H13)</f>
        <v>6130</v>
      </c>
      <c r="I15" s="341">
        <f>J15/H15-1</f>
        <v>-2.2022838499184294E-2</v>
      </c>
      <c r="J15" s="205">
        <f>SUM(J8:J13)</f>
        <v>5995</v>
      </c>
      <c r="K15" s="341">
        <f>L15/J15-1</f>
        <v>-1.4178482068390341E-2</v>
      </c>
      <c r="L15" s="205">
        <f>SUM(L8:L13)</f>
        <v>5910</v>
      </c>
      <c r="M15" s="341">
        <f>N15/L15-1</f>
        <v>4.230118443316444E-3</v>
      </c>
      <c r="N15" s="205">
        <f>SUM(N8:N13)</f>
        <v>5935</v>
      </c>
    </row>
    <row r="16" spans="1:15" ht="15" customHeight="1" x14ac:dyDescent="0.2">
      <c r="A16" s="400" t="s">
        <v>355</v>
      </c>
      <c r="B16" s="207"/>
      <c r="C16" s="343"/>
      <c r="D16" s="207">
        <v>6263</v>
      </c>
      <c r="E16" s="343"/>
      <c r="F16" s="207">
        <v>5796</v>
      </c>
      <c r="G16" s="343"/>
      <c r="H16" s="207">
        <v>5761</v>
      </c>
      <c r="I16" s="343"/>
      <c r="J16" s="377">
        <v>5549</v>
      </c>
      <c r="K16" s="343"/>
      <c r="L16" s="377">
        <v>5575</v>
      </c>
      <c r="M16" s="343"/>
      <c r="N16" s="455"/>
    </row>
    <row r="17" spans="1:15" ht="15" customHeight="1" x14ac:dyDescent="0.2">
      <c r="A17" s="200"/>
      <c r="B17" s="207"/>
      <c r="C17" s="343"/>
      <c r="D17" s="207"/>
      <c r="E17" s="343"/>
      <c r="F17" s="207"/>
      <c r="G17" s="343"/>
      <c r="H17" s="207"/>
      <c r="I17" s="343"/>
      <c r="J17" s="377"/>
      <c r="K17" s="343"/>
      <c r="L17" s="377"/>
      <c r="M17" s="343"/>
      <c r="N17" s="377"/>
    </row>
    <row r="18" spans="1:15" ht="15" customHeight="1" x14ac:dyDescent="0.2">
      <c r="A18" s="196" t="s">
        <v>429</v>
      </c>
      <c r="B18" s="193"/>
      <c r="C18" s="344"/>
      <c r="D18" s="193"/>
      <c r="E18" s="344"/>
      <c r="F18" s="193"/>
      <c r="G18" s="344"/>
      <c r="H18" s="193"/>
      <c r="I18" s="344"/>
      <c r="J18" s="193"/>
      <c r="K18" s="344"/>
      <c r="L18" s="193"/>
      <c r="M18" s="344"/>
      <c r="N18" s="193"/>
    </row>
    <row r="19" spans="1:15" ht="15" customHeight="1" x14ac:dyDescent="0.35">
      <c r="A19" t="s">
        <v>193</v>
      </c>
      <c r="B19" s="237">
        <f>Brondata!B5/Brondata!B$9*'Aantal bedrijven'!B$7</f>
        <v>7097.8711484593832</v>
      </c>
      <c r="C19" s="341">
        <f t="shared" ref="C19:E23" si="9">D19/B19-1</f>
        <v>0.22678143824368502</v>
      </c>
      <c r="D19" s="238">
        <f>Brondata!C5/Brondata!C$9*'Aantal bedrijven'!D$7</f>
        <v>8707.5365759753586</v>
      </c>
      <c r="E19" s="341">
        <f t="shared" si="9"/>
        <v>5.9681926650387851E-3</v>
      </c>
      <c r="F19" s="238">
        <f>Brondata!D5/Brondata!D$9*'Aantal bedrijven'!F$7</f>
        <v>8759.5048318986519</v>
      </c>
      <c r="G19" s="341">
        <f t="shared" ref="G19" si="10">H19/F19-1</f>
        <v>-0.11914169996494772</v>
      </c>
      <c r="H19" s="238">
        <f>Brondata!E5/Brondata!E$9*'Aantal bedrijven'!H$7</f>
        <v>7715.8825353750726</v>
      </c>
      <c r="I19" s="341">
        <f>J19/H19-1</f>
        <v>-5.5173503179004602E-2</v>
      </c>
      <c r="J19" s="238">
        <f>Brondata!F5/Brondata!F$9*'Aantal bedrijven'!J$7</f>
        <v>7290.17026578073</v>
      </c>
      <c r="K19" s="341">
        <f>L19/J19-1</f>
        <v>-4.7490339493263867E-2</v>
      </c>
      <c r="L19" s="238">
        <f>Brondata!G5/Brondata!G$9*'Aantal bedrijven'!L$7</f>
        <v>6943.9576048951058</v>
      </c>
      <c r="M19" s="341"/>
      <c r="N19" s="238"/>
      <c r="O19" s="443"/>
    </row>
    <row r="20" spans="1:15" ht="15" customHeight="1" x14ac:dyDescent="0.35">
      <c r="A20" t="s">
        <v>194</v>
      </c>
      <c r="B20" s="239">
        <f>Brondata!B6/Brondata!B$9*'Aantal bedrijven'!B$7</f>
        <v>4814.8039215686276</v>
      </c>
      <c r="C20" s="341">
        <f t="shared" si="9"/>
        <v>0.17320404429357672</v>
      </c>
      <c r="D20" s="207">
        <f>Brondata!C6/Brondata!C$9*'Aantal bedrijven'!D$7</f>
        <v>5648.7474332648871</v>
      </c>
      <c r="E20" s="341">
        <f t="shared" si="9"/>
        <v>8.3436811184923076E-2</v>
      </c>
      <c r="F20" s="207">
        <f>Brondata!D6/Brondata!D$9*'Aantal bedrijven'!F$7</f>
        <v>6120.0609062855283</v>
      </c>
      <c r="G20" s="341">
        <f t="shared" ref="G20" si="11">H20/F20-1</f>
        <v>-0.16244035026822745</v>
      </c>
      <c r="H20" s="207">
        <f>Brondata!E6/Brondata!E$9*'Aantal bedrijven'!H$7</f>
        <v>5125.9160690056215</v>
      </c>
      <c r="I20" s="341">
        <f>J20/H20-1</f>
        <v>-6.1231770351351522E-2</v>
      </c>
      <c r="J20" s="377">
        <f>Brondata!F6/Brondata!F$9*'Aantal bedrijven'!J$7</f>
        <v>4812.0471534279668</v>
      </c>
      <c r="K20" s="341">
        <f>L20/J20-1</f>
        <v>-5.2675366876152374E-2</v>
      </c>
      <c r="L20" s="377">
        <f>Brondata!G6/Brondata!G$9*'Aantal bedrijven'!L$7</f>
        <v>4558.5708041958042</v>
      </c>
      <c r="M20" s="341"/>
      <c r="N20" s="377"/>
      <c r="O20" s="443"/>
    </row>
    <row r="21" spans="1:15" ht="15" customHeight="1" x14ac:dyDescent="0.35">
      <c r="A21" t="s">
        <v>195</v>
      </c>
      <c r="B21" s="239">
        <f>Brondata!B7/Brondata!B$9*'Aantal bedrijven'!B$7</f>
        <v>3634.3277310924368</v>
      </c>
      <c r="C21" s="341">
        <f t="shared" si="9"/>
        <v>-0.10300114650686742</v>
      </c>
      <c r="D21" s="207">
        <f>Brondata!C7/Brondata!C$9*'Aantal bedrijven'!D$7</f>
        <v>3259.9878080082135</v>
      </c>
      <c r="E21" s="341">
        <f t="shared" si="9"/>
        <v>9.1482458158960167E-2</v>
      </c>
      <c r="F21" s="207">
        <f>Brondata!D7/Brondata!D$9*'Aantal bedrijven'!F$7</f>
        <v>3558.2195062530454</v>
      </c>
      <c r="G21" s="341">
        <f t="shared" ref="G21" si="12">H21/F21-1</f>
        <v>0.16919323398337016</v>
      </c>
      <c r="H21" s="207">
        <f>Brondata!E7/Brondata!E$9*'Aantal bedrijven'!H$7</f>
        <v>4160.2461717387087</v>
      </c>
      <c r="I21" s="341">
        <f>J21/H21-1</f>
        <v>3.2490198278240401E-2</v>
      </c>
      <c r="J21" s="377">
        <f>Brondata!F7/Brondata!F$9*'Aantal bedrijven'!J$7</f>
        <v>4295.4133947447899</v>
      </c>
      <c r="K21" s="341">
        <f>L21/J21-1</f>
        <v>4.6929290939070611E-2</v>
      </c>
      <c r="L21" s="377">
        <f>Brondata!G7/Brondata!G$9*'Aantal bedrijven'!L$7</f>
        <v>4496.9940996503492</v>
      </c>
      <c r="M21" s="341"/>
      <c r="N21" s="377"/>
      <c r="O21" s="443"/>
    </row>
    <row r="22" spans="1:15" ht="15" customHeight="1" x14ac:dyDescent="0.35">
      <c r="A22" t="s">
        <v>426</v>
      </c>
      <c r="B22" s="239">
        <f>Brondata!B8/Brondata!B$9*'Aantal bedrijven'!B$7</f>
        <v>5557.9971988795523</v>
      </c>
      <c r="C22" s="341">
        <f t="shared" si="9"/>
        <v>-0.1779901969593366</v>
      </c>
      <c r="D22" s="207">
        <f>Brondata!C8/Brondata!C$9*'Aantal bedrijven'!D$7</f>
        <v>4568.7281827515399</v>
      </c>
      <c r="E22" s="341">
        <f t="shared" si="9"/>
        <v>0.12880752569893872</v>
      </c>
      <c r="F22" s="207">
        <f>Brondata!D8/Brondata!D$9*'Aantal bedrijven'!F$7</f>
        <v>5157.2147555627744</v>
      </c>
      <c r="G22" s="341">
        <f t="shared" ref="G22" si="13">H22/F22-1</f>
        <v>0.44321219430552761</v>
      </c>
      <c r="H22" s="207">
        <f>Brondata!E8/Brondata!E$9*'Aantal bedrijven'!H$7</f>
        <v>7442.9552238805963</v>
      </c>
      <c r="I22" s="341">
        <f>J22/H22-1</f>
        <v>0.19540813002602153</v>
      </c>
      <c r="J22" s="377">
        <f>Brondata!F8/Brondata!F$9*'Aantal bedrijven'!J$7</f>
        <v>8897.3691860465115</v>
      </c>
      <c r="K22" s="341">
        <f>L22/J22-1</f>
        <v>0.12510532966957078</v>
      </c>
      <c r="L22" s="377">
        <f>Brondata!G8/Brondata!G$9*'Aantal bedrijven'!L$7</f>
        <v>10010.477491258742</v>
      </c>
      <c r="M22" s="341"/>
      <c r="N22" s="377"/>
      <c r="O22" s="443"/>
    </row>
    <row r="23" spans="1:15" ht="15" customHeight="1" x14ac:dyDescent="0.35">
      <c r="A23" t="s">
        <v>0</v>
      </c>
      <c r="B23" s="239">
        <f>SUM(B19:B22)</f>
        <v>21105</v>
      </c>
      <c r="C23" s="341">
        <f t="shared" si="9"/>
        <v>5.1172707889125757E-2</v>
      </c>
      <c r="D23" s="207">
        <f>SUM(D19:D22)</f>
        <v>22185</v>
      </c>
      <c r="E23" s="341">
        <f t="shared" si="9"/>
        <v>6.3556457065584882E-2</v>
      </c>
      <c r="F23" s="207">
        <f>SUM(F19:F22)</f>
        <v>23595</v>
      </c>
      <c r="G23" s="341">
        <f t="shared" ref="G23" si="14">H23/F23-1</f>
        <v>3.6024581479126683E-2</v>
      </c>
      <c r="H23" s="207">
        <f>SUM(H19:H22)</f>
        <v>24444.999999999996</v>
      </c>
      <c r="I23" s="341">
        <f>J23/H23-1</f>
        <v>3.4771937001431885E-2</v>
      </c>
      <c r="J23" s="377">
        <f>SUM(J19:J22)</f>
        <v>25295</v>
      </c>
      <c r="K23" s="341">
        <f>L23/J23-1</f>
        <v>2.82664558213086E-2</v>
      </c>
      <c r="L23" s="377">
        <f>SUM(L19:L22)</f>
        <v>26010</v>
      </c>
      <c r="M23" s="341"/>
      <c r="N23" s="377"/>
      <c r="O23" s="443"/>
    </row>
    <row r="24" spans="1:15" ht="15" customHeight="1" x14ac:dyDescent="0.35">
      <c r="A24" s="267"/>
      <c r="B24" s="207"/>
      <c r="C24" s="343"/>
      <c r="D24" s="207"/>
      <c r="E24" s="343"/>
      <c r="F24" s="207"/>
      <c r="G24" s="343"/>
      <c r="H24" s="207"/>
      <c r="I24" s="343"/>
      <c r="J24" s="377"/>
      <c r="K24" s="343"/>
      <c r="L24" s="377"/>
      <c r="M24" s="343"/>
      <c r="N24" s="377"/>
      <c r="O24" s="444"/>
    </row>
    <row r="25" spans="1:15" ht="15" customHeight="1" x14ac:dyDescent="0.2">
      <c r="A25" s="196" t="s">
        <v>428</v>
      </c>
      <c r="B25" s="193"/>
      <c r="C25" s="344"/>
      <c r="D25" s="193"/>
      <c r="E25" s="344"/>
      <c r="F25" s="193"/>
      <c r="G25" s="344"/>
      <c r="H25" s="193"/>
      <c r="I25" s="344"/>
      <c r="J25" s="193"/>
      <c r="K25" s="344"/>
      <c r="L25" s="193"/>
      <c r="M25" s="344"/>
      <c r="N25" s="193"/>
    </row>
    <row r="26" spans="1:15" ht="15" customHeight="1" x14ac:dyDescent="0.35">
      <c r="A26" t="s">
        <v>193</v>
      </c>
      <c r="B26" s="237"/>
      <c r="C26" s="341"/>
      <c r="D26" s="238"/>
      <c r="E26" s="341"/>
      <c r="F26" s="238"/>
      <c r="G26" s="341"/>
      <c r="H26" s="238"/>
      <c r="I26" s="341"/>
      <c r="J26" s="238"/>
      <c r="K26" s="341"/>
      <c r="L26" s="238"/>
      <c r="M26" s="341"/>
      <c r="N26" s="238">
        <v>5734.7748976807634</v>
      </c>
      <c r="O26" s="443"/>
    </row>
    <row r="27" spans="1:15" ht="15" customHeight="1" x14ac:dyDescent="0.35">
      <c r="A27" t="s">
        <v>194</v>
      </c>
      <c r="B27" s="239"/>
      <c r="C27" s="341"/>
      <c r="D27" s="207"/>
      <c r="E27" s="341"/>
      <c r="F27" s="207"/>
      <c r="G27" s="341"/>
      <c r="H27" s="207"/>
      <c r="I27" s="341"/>
      <c r="J27" s="377"/>
      <c r="K27" s="341"/>
      <c r="L27" s="377"/>
      <c r="M27" s="341"/>
      <c r="N27" s="377">
        <v>4915.2484382853445</v>
      </c>
      <c r="O27" s="443"/>
    </row>
    <row r="28" spans="1:15" ht="15" customHeight="1" x14ac:dyDescent="0.35">
      <c r="A28" t="s">
        <v>195</v>
      </c>
      <c r="B28" s="239"/>
      <c r="C28" s="341"/>
      <c r="D28" s="207"/>
      <c r="E28" s="341"/>
      <c r="F28" s="207"/>
      <c r="G28" s="341"/>
      <c r="H28" s="207"/>
      <c r="I28" s="341"/>
      <c r="J28" s="377"/>
      <c r="K28" s="341"/>
      <c r="L28" s="377"/>
      <c r="M28" s="341"/>
      <c r="N28" s="377">
        <v>4898.0555755008254</v>
      </c>
      <c r="O28" s="443"/>
    </row>
    <row r="29" spans="1:15" ht="15" customHeight="1" x14ac:dyDescent="0.35">
      <c r="A29" t="s">
        <v>427</v>
      </c>
      <c r="B29" s="239"/>
      <c r="C29" s="341"/>
      <c r="D29" s="207"/>
      <c r="E29" s="341"/>
      <c r="F29" s="207"/>
      <c r="G29" s="341"/>
      <c r="H29" s="207"/>
      <c r="I29" s="341"/>
      <c r="J29" s="377"/>
      <c r="K29" s="341"/>
      <c r="L29" s="377"/>
      <c r="M29" s="341"/>
      <c r="N29" s="377">
        <v>3235.1236806203774</v>
      </c>
      <c r="O29" s="443"/>
    </row>
    <row r="30" spans="1:15" ht="15" customHeight="1" x14ac:dyDescent="0.35">
      <c r="A30" t="s">
        <v>425</v>
      </c>
      <c r="B30" s="239"/>
      <c r="C30" s="341"/>
      <c r="D30" s="207"/>
      <c r="E30" s="341"/>
      <c r="F30" s="207"/>
      <c r="G30" s="341"/>
      <c r="H30" s="207"/>
      <c r="I30" s="341"/>
      <c r="J30" s="377"/>
      <c r="K30" s="341"/>
      <c r="L30" s="377"/>
      <c r="M30" s="341"/>
      <c r="N30" s="377">
        <v>7821.797407912688</v>
      </c>
      <c r="O30" s="443"/>
    </row>
    <row r="31" spans="1:15" ht="15" customHeight="1" x14ac:dyDescent="0.35">
      <c r="A31" t="s">
        <v>0</v>
      </c>
      <c r="B31" s="239"/>
      <c r="C31" s="341"/>
      <c r="D31" s="207"/>
      <c r="E31" s="341"/>
      <c r="F31" s="207"/>
      <c r="G31" s="341"/>
      <c r="H31" s="207"/>
      <c r="I31" s="341"/>
      <c r="J31" s="377"/>
      <c r="K31" s="341"/>
      <c r="L31" s="377"/>
      <c r="M31" s="341"/>
      <c r="N31" s="377">
        <f>SUM(N26:N30)</f>
        <v>26604.999999999996</v>
      </c>
      <c r="O31" s="443"/>
    </row>
    <row r="32" spans="1:15" ht="15" customHeight="1" x14ac:dyDescent="0.35">
      <c r="A32" s="267"/>
      <c r="B32" s="207"/>
      <c r="C32" s="343"/>
      <c r="D32" s="207"/>
      <c r="E32" s="343"/>
      <c r="F32" s="207"/>
      <c r="G32" s="343"/>
      <c r="H32" s="207"/>
      <c r="I32" s="343"/>
      <c r="J32" s="377"/>
      <c r="K32" s="343"/>
      <c r="L32" s="377"/>
      <c r="M32" s="343"/>
      <c r="N32" s="377"/>
      <c r="O32" s="444"/>
    </row>
    <row r="33" spans="1:15" ht="15" customHeight="1" x14ac:dyDescent="0.2">
      <c r="A33" s="9" t="s">
        <v>192</v>
      </c>
      <c r="B33" s="347"/>
      <c r="C33" s="344"/>
      <c r="D33" s="193"/>
      <c r="E33" s="344"/>
      <c r="F33" s="193"/>
      <c r="G33" s="344"/>
      <c r="H33" s="193"/>
      <c r="I33" s="344"/>
      <c r="J33" s="193"/>
      <c r="K33" s="344"/>
      <c r="L33" s="193"/>
      <c r="M33" s="344"/>
      <c r="N33" s="193"/>
      <c r="O33" s="444"/>
    </row>
    <row r="34" spans="1:15" ht="15" customHeight="1" x14ac:dyDescent="0.35">
      <c r="A34" t="s">
        <v>196</v>
      </c>
      <c r="B34" s="239">
        <f>Brondata!B13/Brondata!B$20*'Aantal bedrijven'!B$15</f>
        <v>852.68200708019083</v>
      </c>
      <c r="C34" s="341">
        <f t="shared" ref="C34:E41" si="15">D34/B34-1</f>
        <v>0.39264127643129898</v>
      </c>
      <c r="D34" s="207">
        <f>Brondata!C13/Brondata!C$20*'Aantal bedrijven'!D$15</f>
        <v>1187.4801587301588</v>
      </c>
      <c r="E34" s="341">
        <f t="shared" si="15"/>
        <v>3.6852063902449661E-2</v>
      </c>
      <c r="F34" s="207">
        <f>Brondata!D13/Brondata!D$20*'Aantal bedrijven'!F$15</f>
        <v>1231.2412534225737</v>
      </c>
      <c r="G34" s="341">
        <f t="shared" ref="G34" si="16">H34/F34-1</f>
        <v>-0.30489680869002067</v>
      </c>
      <c r="H34" s="207">
        <f>Brondata!E13/Brondata!E$20*'Aantal bedrijven'!H$15</f>
        <v>855.83972452652995</v>
      </c>
      <c r="I34" s="341">
        <f t="shared" ref="I34:I41" si="17">J34/H34-1</f>
        <v>-0.1338729762269204</v>
      </c>
      <c r="J34" s="238">
        <f>Brondata!F13/Brondata!F$20*'Aantal bedrijven'!J$15</f>
        <v>741.26591343093571</v>
      </c>
      <c r="K34" s="341">
        <f t="shared" ref="K34:K41" si="18">L34/J34-1</f>
        <v>-9.6367660894149165E-2</v>
      </c>
      <c r="L34" s="238">
        <f>Brondata!G13/Brondata!G$20*'Aantal bedrijven'!L$15</f>
        <v>669.83185125303157</v>
      </c>
      <c r="M34" s="341">
        <f t="shared" ref="M34:M41" si="19">N34/L34-1</f>
        <v>-2.4804222321228697E-2</v>
      </c>
      <c r="N34" s="238">
        <f>Brondata!H13/Brondata!H$20*'Aantal bedrijven'!N$15</f>
        <v>653.21719309671118</v>
      </c>
      <c r="O34" s="443"/>
    </row>
    <row r="35" spans="1:15" ht="15" customHeight="1" x14ac:dyDescent="0.35">
      <c r="A35" t="s">
        <v>197</v>
      </c>
      <c r="B35" s="239">
        <f>Brondata!B14/Brondata!B$20*'Aantal bedrijven'!B$15</f>
        <v>1509.1195936586116</v>
      </c>
      <c r="C35" s="341">
        <f t="shared" si="15"/>
        <v>0.1790289135449008</v>
      </c>
      <c r="D35" s="207">
        <f>Brondata!C14/Brondata!C$20*'Aantal bedrijven'!D$15</f>
        <v>1779.2956349206349</v>
      </c>
      <c r="E35" s="341">
        <f t="shared" si="15"/>
        <v>-5.5414597259288767E-2</v>
      </c>
      <c r="F35" s="207">
        <f>Brondata!D14/Brondata!D$20*'Aantal bedrijven'!F$15</f>
        <v>1680.6966839062975</v>
      </c>
      <c r="G35" s="341">
        <f t="shared" ref="G35" si="20">H35/F35-1</f>
        <v>-0.22589845771077044</v>
      </c>
      <c r="H35" s="207">
        <f>Brondata!E14/Brondata!E$20*'Aantal bedrijven'!H$15</f>
        <v>1301.0298951322586</v>
      </c>
      <c r="I35" s="341">
        <f t="shared" si="17"/>
        <v>-0.14647014720855189</v>
      </c>
      <c r="J35" s="377">
        <f>Brondata!F14/Brondata!F$20*'Aantal bedrijven'!J$15</f>
        <v>1110.4678548695099</v>
      </c>
      <c r="K35" s="341">
        <f t="shared" si="18"/>
        <v>-8.1005233375194496E-2</v>
      </c>
      <c r="L35" s="377">
        <f>Brondata!G14/Brondata!G$20*'Aantal bedrijven'!L$15</f>
        <v>1020.5141471301537</v>
      </c>
      <c r="M35" s="341">
        <f t="shared" si="19"/>
        <v>-6.4489155653734254E-2</v>
      </c>
      <c r="N35" s="377">
        <f>Brondata!H14/Brondata!H$20*'Aantal bedrijven'!N$15</f>
        <v>954.70205144903935</v>
      </c>
      <c r="O35" s="443"/>
    </row>
    <row r="36" spans="1:15" ht="15" customHeight="1" x14ac:dyDescent="0.35">
      <c r="A36" t="s">
        <v>198</v>
      </c>
      <c r="B36" s="239">
        <f>Brondata!B15/Brondata!B$20*'Aantal bedrijven'!B$15</f>
        <v>1799.5613360012312</v>
      </c>
      <c r="C36" s="341">
        <f t="shared" si="15"/>
        <v>-6.8478894526427969E-2</v>
      </c>
      <c r="D36" s="207">
        <f>Brondata!C15/Brondata!C$20*'Aantal bedrijven'!D$15</f>
        <v>1676.3293650793651</v>
      </c>
      <c r="E36" s="341">
        <f t="shared" si="15"/>
        <v>-2.1820790974014903E-2</v>
      </c>
      <c r="F36" s="207">
        <f>Brondata!D15/Brondata!D$20*'Aantal bedrijven'!F$15</f>
        <v>1639.750532400365</v>
      </c>
      <c r="G36" s="341">
        <f t="shared" ref="G36" si="21">H36/F36-1</f>
        <v>3.4503743308180068E-2</v>
      </c>
      <c r="H36" s="207">
        <f>Brondata!E15/Brondata!E$20*'Aantal bedrijven'!H$15</f>
        <v>1696.3280638597589</v>
      </c>
      <c r="I36" s="341">
        <f t="shared" si="17"/>
        <v>-3.9945262269500681E-3</v>
      </c>
      <c r="J36" s="377">
        <f>Brondata!F15/Brondata!F$20*'Aantal bedrijven'!J$15</f>
        <v>1689.5520369191597</v>
      </c>
      <c r="K36" s="341">
        <f t="shared" si="18"/>
        <v>-5.3257968804505285E-2</v>
      </c>
      <c r="L36" s="377">
        <f>Brondata!G15/Brondata!G$20*'Aantal bedrijven'!L$15</f>
        <v>1599.5699272433308</v>
      </c>
      <c r="M36" s="341">
        <f t="shared" si="19"/>
        <v>-2.8005685275422576E-2</v>
      </c>
      <c r="N36" s="377">
        <f>Brondata!H15/Brondata!H$20*'Aantal bedrijven'!N$15</f>
        <v>1554.7728752849234</v>
      </c>
      <c r="O36" s="443"/>
    </row>
    <row r="37" spans="1:15" ht="15" customHeight="1" x14ac:dyDescent="0.35">
      <c r="A37" t="s">
        <v>199</v>
      </c>
      <c r="B37" s="239">
        <f>Brondata!B16/Brondata!B$20*'Aantal bedrijven'!B$15</f>
        <v>1342.3118362321072</v>
      </c>
      <c r="C37" s="341">
        <f t="shared" si="15"/>
        <v>-0.20854385418884902</v>
      </c>
      <c r="D37" s="207">
        <f>Brondata!C16/Brondata!C$20*'Aantal bedrijven'!D$15</f>
        <v>1062.3809523809525</v>
      </c>
      <c r="E37" s="341">
        <f t="shared" si="15"/>
        <v>1.8222499375110335E-2</v>
      </c>
      <c r="F37" s="207">
        <f>Brondata!D16/Brondata!D$20*'Aantal bedrijven'!F$15</f>
        <v>1081.7401886218436</v>
      </c>
      <c r="G37" s="341">
        <f t="shared" ref="G37" si="22">H37/F37-1</f>
        <v>0.2532761740234537</v>
      </c>
      <c r="H37" s="207">
        <f>Brondata!E16/Brondata!E$20*'Aantal bedrijven'!H$15</f>
        <v>1355.7192048833933</v>
      </c>
      <c r="I37" s="341">
        <f t="shared" si="17"/>
        <v>4.2169409636637845E-2</v>
      </c>
      <c r="J37" s="377">
        <f>Brondata!F16/Brondata!F$20*'Aantal bedrijven'!J$15</f>
        <v>1412.8890833863782</v>
      </c>
      <c r="K37" s="341">
        <f t="shared" si="18"/>
        <v>3.4063461694002539E-2</v>
      </c>
      <c r="L37" s="377">
        <f>Brondata!G16/Brondata!G$20*'Aantal bedrijven'!L$15</f>
        <v>1461.0169765561843</v>
      </c>
      <c r="M37" s="341">
        <f t="shared" si="19"/>
        <v>4.1023124911026665E-2</v>
      </c>
      <c r="N37" s="377">
        <f>Brondata!H16/Brondata!H$20*'Aantal bedrijven'!N$15</f>
        <v>1520.9524584825792</v>
      </c>
      <c r="O37" s="443"/>
    </row>
    <row r="38" spans="1:15" ht="15" customHeight="1" x14ac:dyDescent="0.35">
      <c r="A38" t="s">
        <v>200</v>
      </c>
      <c r="B38" s="239">
        <f>Brondata!B17/Brondata!B$20*'Aantal bedrijven'!B$15</f>
        <v>557.33415422502696</v>
      </c>
      <c r="C38" s="341">
        <f t="shared" si="15"/>
        <v>-0.31626040557067903</v>
      </c>
      <c r="D38" s="207">
        <f>Brondata!C17/Brondata!C$20*'Aantal bedrijven'!D$15</f>
        <v>381.07142857142856</v>
      </c>
      <c r="E38" s="341">
        <f t="shared" si="15"/>
        <v>4.7013468467556496E-2</v>
      </c>
      <c r="F38" s="207">
        <f>Brondata!D17/Brondata!D$20*'Aantal bedrijven'!F$15</f>
        <v>398.98691816245815</v>
      </c>
      <c r="G38" s="341">
        <f t="shared" ref="G38" si="23">H38/F38-1</f>
        <v>0.46929885513309455</v>
      </c>
      <c r="H38" s="207">
        <f>Brondata!E17/Brondata!E$20*'Aantal bedrijven'!H$15</f>
        <v>586.23102206918145</v>
      </c>
      <c r="I38" s="341">
        <f t="shared" si="17"/>
        <v>0.15054504984834027</v>
      </c>
      <c r="J38" s="377">
        <f>Brondata!F17/Brondata!F$20*'Aantal bedrijven'!J$15</f>
        <v>674.4852005092298</v>
      </c>
      <c r="K38" s="341">
        <f t="shared" si="18"/>
        <v>9.3685998822877758E-2</v>
      </c>
      <c r="L38" s="377">
        <f>Brondata!G17/Brondata!G$20*'Aantal bedrijven'!L$15</f>
        <v>737.67502021018595</v>
      </c>
      <c r="M38" s="341">
        <f t="shared" si="19"/>
        <v>8.8546179076463893E-2</v>
      </c>
      <c r="N38" s="377">
        <f>Brondata!H17/Brondata!H$20*'Aantal bedrijven'!N$15</f>
        <v>802.99332464995121</v>
      </c>
      <c r="O38" s="443"/>
    </row>
    <row r="39" spans="1:15" ht="15" customHeight="1" x14ac:dyDescent="0.35">
      <c r="A39" t="s">
        <v>201</v>
      </c>
      <c r="B39" s="239">
        <f>Brondata!B18/Brondata!B$20*'Aantal bedrijven'!B$15</f>
        <v>230.58719408957981</v>
      </c>
      <c r="C39" s="341">
        <f t="shared" si="15"/>
        <v>-0.33227751620742862</v>
      </c>
      <c r="D39" s="207">
        <f>Brondata!C18/Brondata!C$20*'Aantal bedrijven'!D$15</f>
        <v>153.96825396825398</v>
      </c>
      <c r="E39" s="341">
        <f t="shared" si="15"/>
        <v>8.0940537387208522E-3</v>
      </c>
      <c r="F39" s="207">
        <f>Brondata!D18/Brondata!D$20*'Aantal bedrijven'!F$15</f>
        <v>155.21448128993003</v>
      </c>
      <c r="G39" s="341">
        <f t="shared" ref="G39" si="24">H39/F39-1</f>
        <v>0.5639248113431059</v>
      </c>
      <c r="H39" s="207">
        <f>Brondata!E18/Brondata!E$20*'Aantal bedrijven'!H$15</f>
        <v>242.74377836907186</v>
      </c>
      <c r="I39" s="341">
        <f t="shared" si="17"/>
        <v>9.6501188580578656E-2</v>
      </c>
      <c r="J39" s="377">
        <f>Brondata!F18/Brondata!F$20*'Aantal bedrijven'!J$15</f>
        <v>266.16884150222785</v>
      </c>
      <c r="K39" s="341">
        <f t="shared" si="18"/>
        <v>0.16314959226307391</v>
      </c>
      <c r="L39" s="377">
        <f>Brondata!G18/Brondata!G$20*'Aantal bedrijven'!L$15</f>
        <v>309.59417946645107</v>
      </c>
      <c r="M39" s="341">
        <f t="shared" si="19"/>
        <v>7.6805385951870475E-2</v>
      </c>
      <c r="N39" s="377">
        <f>Brondata!H18/Brondata!H$20*'Aantal bedrijven'!N$15</f>
        <v>333.37267990882447</v>
      </c>
      <c r="O39" s="443"/>
    </row>
    <row r="40" spans="1:15" ht="15" customHeight="1" x14ac:dyDescent="0.35">
      <c r="A40" t="s">
        <v>202</v>
      </c>
      <c r="B40" s="239">
        <f>Brondata!B19/Brondata!B$20*'Aantal bedrijven'!B$15</f>
        <v>83.403878713252269</v>
      </c>
      <c r="C40" s="341">
        <f t="shared" si="15"/>
        <v>-0.2269639332857325</v>
      </c>
      <c r="D40" s="207">
        <f>Brondata!C19/Brondata!C$20*'Aantal bedrijven'!D$15</f>
        <v>64.474206349206355</v>
      </c>
      <c r="E40" s="341">
        <f t="shared" si="15"/>
        <v>0.12246348259892348</v>
      </c>
      <c r="F40" s="207">
        <f>Brondata!D19/Brondata!D$20*'Aantal bedrijven'!F$15</f>
        <v>72.369942196531795</v>
      </c>
      <c r="G40" s="341">
        <f t="shared" ref="G40" si="25">H40/F40-1</f>
        <v>0.27274263823054512</v>
      </c>
      <c r="H40" s="207">
        <f>Brondata!E19/Brondata!E$20*'Aantal bedrijven'!H$15</f>
        <v>92.108311159805922</v>
      </c>
      <c r="I40" s="341">
        <f t="shared" si="17"/>
        <v>8.7535621066422875E-2</v>
      </c>
      <c r="J40" s="377">
        <f>Brondata!F19/Brondata!F$20*'Aantal bedrijven'!J$15</f>
        <v>100.17106938255887</v>
      </c>
      <c r="K40" s="341">
        <f t="shared" si="18"/>
        <v>0.11606972781433056</v>
      </c>
      <c r="L40" s="377">
        <f>Brondata!G19/Brondata!G$20*'Aantal bedrijven'!L$15</f>
        <v>111.79789814066289</v>
      </c>
      <c r="M40" s="341">
        <f t="shared" si="19"/>
        <v>2.8547218153358589E-2</v>
      </c>
      <c r="N40" s="377">
        <f>Brondata!H19/Brondata!H$20*'Aantal bedrijven'!N$15</f>
        <v>114.98941712797135</v>
      </c>
      <c r="O40" s="443"/>
    </row>
    <row r="41" spans="1:15" ht="15" customHeight="1" x14ac:dyDescent="0.35">
      <c r="A41" t="s">
        <v>0</v>
      </c>
      <c r="B41" s="239">
        <f>SUM(B34:B40)</f>
        <v>6375</v>
      </c>
      <c r="C41" s="341">
        <f t="shared" si="15"/>
        <v>-1.098039215686275E-2</v>
      </c>
      <c r="D41" s="207">
        <f t="shared" ref="D41:H41" si="26">SUM(D34:D40)</f>
        <v>6305</v>
      </c>
      <c r="E41" s="341">
        <f t="shared" si="15"/>
        <v>-7.1371927042029881E-3</v>
      </c>
      <c r="F41" s="207">
        <f t="shared" si="26"/>
        <v>6260</v>
      </c>
      <c r="G41" s="341">
        <f t="shared" ref="G41" si="27">H41/F41-1</f>
        <v>-2.0766773162939178E-2</v>
      </c>
      <c r="H41" s="207">
        <f t="shared" si="26"/>
        <v>6130.0000000000009</v>
      </c>
      <c r="I41" s="341">
        <f t="shared" si="17"/>
        <v>-2.2022838499184516E-2</v>
      </c>
      <c r="J41" s="377">
        <f>SUM(J34:J40)</f>
        <v>5995</v>
      </c>
      <c r="K41" s="341">
        <f t="shared" si="18"/>
        <v>-1.4178482068390119E-2</v>
      </c>
      <c r="L41" s="377">
        <f>SUM(L34:L40)</f>
        <v>5910.0000000000009</v>
      </c>
      <c r="M41" s="341">
        <f t="shared" si="19"/>
        <v>4.230118443316222E-3</v>
      </c>
      <c r="N41" s="377">
        <f>SUM(N34:N40)</f>
        <v>5935</v>
      </c>
      <c r="O41" s="148"/>
    </row>
    <row r="42" spans="1:15" ht="15" customHeight="1" x14ac:dyDescent="0.2">
      <c r="A42" s="263"/>
      <c r="B42" s="265"/>
      <c r="C42" s="345"/>
      <c r="D42" s="208"/>
      <c r="E42" s="345"/>
      <c r="F42" s="208"/>
      <c r="G42" s="345"/>
      <c r="H42" s="208"/>
      <c r="I42" s="345"/>
      <c r="J42" s="208"/>
      <c r="K42" s="345"/>
      <c r="L42" s="208"/>
      <c r="M42" s="345"/>
      <c r="N42" s="208"/>
    </row>
    <row r="43" spans="1:15" ht="15" customHeight="1" x14ac:dyDescent="0.2">
      <c r="A43" s="196" t="s">
        <v>127</v>
      </c>
      <c r="B43" s="264"/>
      <c r="C43" s="346"/>
      <c r="D43" s="264"/>
      <c r="E43" s="346"/>
      <c r="F43" s="264"/>
      <c r="G43" s="346"/>
      <c r="H43" s="264"/>
      <c r="I43" s="346"/>
      <c r="J43" s="264"/>
      <c r="K43" s="346"/>
      <c r="L43" s="264"/>
      <c r="M43" s="346"/>
      <c r="N43" s="264"/>
    </row>
    <row r="44" spans="1:15" ht="15" customHeight="1" x14ac:dyDescent="0.2">
      <c r="A44" s="201" t="s">
        <v>91</v>
      </c>
      <c r="B44" s="104">
        <f>B4-B45-B46</f>
        <v>24938</v>
      </c>
      <c r="C44" s="341">
        <f t="shared" ref="C44:E46" si="28">D44/B44-1</f>
        <v>3.9658352714732503E-2</v>
      </c>
      <c r="D44" s="104">
        <f>D4-D45-D46</f>
        <v>25927</v>
      </c>
      <c r="E44" s="341">
        <f t="shared" si="28"/>
        <v>4.9407953099085855E-2</v>
      </c>
      <c r="F44" s="104">
        <f>F4-F45-F46</f>
        <v>27208</v>
      </c>
      <c r="G44" s="341">
        <f t="shared" ref="G44" si="29">H44/F44-1</f>
        <v>2.8006468685680685E-2</v>
      </c>
      <c r="H44" s="104">
        <f>H4-H45-H46</f>
        <v>27970</v>
      </c>
      <c r="I44" s="341">
        <f>J44/H44-1</f>
        <v>2.5491598140865213E-2</v>
      </c>
      <c r="J44" s="378">
        <f>J4-J45-J46</f>
        <v>28683</v>
      </c>
      <c r="K44" s="341">
        <f>L44/J44-1</f>
        <v>1.9907262141338089E-2</v>
      </c>
      <c r="L44" s="378">
        <f>L4-L45-L46</f>
        <v>29254</v>
      </c>
      <c r="M44" s="341">
        <f>N44/L44-1</f>
        <v>1.8390647432829699E-2</v>
      </c>
      <c r="N44" s="378">
        <f>N4-N45-N46</f>
        <v>29792</v>
      </c>
      <c r="O44" s="148"/>
    </row>
    <row r="45" spans="1:15" ht="15" customHeight="1" x14ac:dyDescent="0.2">
      <c r="A45" s="201" t="s">
        <v>92</v>
      </c>
      <c r="B45" s="105">
        <v>440</v>
      </c>
      <c r="C45" s="341">
        <f t="shared" si="28"/>
        <v>1.8181818181818077E-2</v>
      </c>
      <c r="D45" s="105">
        <v>448</v>
      </c>
      <c r="E45" s="341">
        <f t="shared" si="28"/>
        <v>0.10714285714285721</v>
      </c>
      <c r="F45" s="105">
        <v>496</v>
      </c>
      <c r="G45" s="341">
        <f t="shared" ref="G45" si="30">H45/F45-1</f>
        <v>1.6129032258064502E-2</v>
      </c>
      <c r="H45" s="105">
        <v>504</v>
      </c>
      <c r="I45" s="341">
        <f>J45/H45-1</f>
        <v>3.1746031746031855E-2</v>
      </c>
      <c r="J45" s="379">
        <v>520</v>
      </c>
      <c r="K45" s="341">
        <f>L45/J45-1</f>
        <v>0.14423076923076916</v>
      </c>
      <c r="L45" s="379">
        <v>595</v>
      </c>
      <c r="M45" s="341">
        <f>N45/L45-1</f>
        <v>0.11932773109243699</v>
      </c>
      <c r="N45" s="379">
        <v>666</v>
      </c>
      <c r="O45" s="148"/>
    </row>
    <row r="46" spans="1:15" ht="15" customHeight="1" x14ac:dyDescent="0.2">
      <c r="A46" s="201" t="s">
        <v>93</v>
      </c>
      <c r="B46" s="105">
        <v>2102</v>
      </c>
      <c r="C46" s="341">
        <f t="shared" si="28"/>
        <v>6.1845861084681708E-3</v>
      </c>
      <c r="D46" s="105">
        <v>2115</v>
      </c>
      <c r="E46" s="341">
        <f t="shared" si="28"/>
        <v>1.7021276595744705E-2</v>
      </c>
      <c r="F46" s="105">
        <v>2151</v>
      </c>
      <c r="G46" s="341">
        <f t="shared" ref="G46" si="31">H46/F46-1</f>
        <v>-2.3245002324500219E-2</v>
      </c>
      <c r="H46" s="105">
        <v>2101</v>
      </c>
      <c r="I46" s="341">
        <f>J46/H46-1</f>
        <v>-6.6634935744883661E-3</v>
      </c>
      <c r="J46" s="379">
        <v>2087</v>
      </c>
      <c r="K46" s="341">
        <f>L46/J46-1</f>
        <v>-7.6665069477719339E-3</v>
      </c>
      <c r="L46" s="379">
        <v>2071</v>
      </c>
      <c r="M46" s="341">
        <f>N46/L46-1</f>
        <v>5.3114437469821141E-3</v>
      </c>
      <c r="N46" s="379">
        <v>2082</v>
      </c>
      <c r="O46" s="148"/>
    </row>
    <row r="47" spans="1:15" ht="15" customHeight="1" x14ac:dyDescent="0.2">
      <c r="A47" s="196" t="s">
        <v>138</v>
      </c>
      <c r="B47" s="193"/>
      <c r="C47" s="344"/>
      <c r="D47" s="193"/>
      <c r="E47" s="344"/>
      <c r="F47" s="193"/>
      <c r="G47" s="344"/>
      <c r="H47" s="193"/>
      <c r="I47" s="344"/>
      <c r="J47" s="193"/>
      <c r="K47" s="344"/>
      <c r="L47" s="193"/>
      <c r="M47" s="344"/>
      <c r="N47" s="193"/>
    </row>
    <row r="48" spans="1:15" ht="15" customHeight="1" x14ac:dyDescent="0.2">
      <c r="A48" s="202" t="s">
        <v>137</v>
      </c>
      <c r="B48" s="104">
        <v>28950</v>
      </c>
      <c r="C48" s="341">
        <f>D48/B48-1</f>
        <v>4.4386873920552627E-2</v>
      </c>
      <c r="D48" s="158">
        <v>30235</v>
      </c>
      <c r="E48" s="341">
        <f>F48/D48-1</f>
        <v>3.7704646932363195E-2</v>
      </c>
      <c r="F48" s="158">
        <v>31375</v>
      </c>
      <c r="G48" s="341">
        <f>H48/F48-1</f>
        <v>1.7689243027888546E-2</v>
      </c>
      <c r="H48" s="158">
        <v>31930</v>
      </c>
      <c r="I48" s="341">
        <f>J48/H48-1</f>
        <v>2.7247103037895348E-2</v>
      </c>
      <c r="J48" s="380">
        <v>32800</v>
      </c>
      <c r="K48" s="341">
        <f>L48/J48-1</f>
        <v>1.0823170731707243E-2</v>
      </c>
      <c r="L48" s="380">
        <v>33155</v>
      </c>
      <c r="M48" s="341">
        <f>N48/L48-1</f>
        <v>2.5787965616045794E-2</v>
      </c>
      <c r="N48" s="380">
        <v>34010</v>
      </c>
    </row>
    <row r="49" spans="1:14" ht="15" customHeight="1" x14ac:dyDescent="0.2">
      <c r="A49" s="196" t="s">
        <v>144</v>
      </c>
      <c r="B49" s="193"/>
      <c r="C49" s="344"/>
      <c r="D49" s="193"/>
      <c r="E49" s="344"/>
      <c r="F49" s="193"/>
      <c r="G49" s="344"/>
      <c r="H49" s="193"/>
      <c r="I49" s="344"/>
      <c r="J49" s="193"/>
      <c r="K49" s="344"/>
      <c r="L49" s="193"/>
      <c r="M49" s="344"/>
      <c r="N49" s="193"/>
    </row>
    <row r="50" spans="1:14" ht="15.75" customHeight="1" x14ac:dyDescent="0.2">
      <c r="A50" s="203" t="s">
        <v>145</v>
      </c>
      <c r="B50" s="104">
        <f>B48-B4</f>
        <v>1470</v>
      </c>
      <c r="C50" s="341">
        <f>D50/B50-1</f>
        <v>0.18707482993197289</v>
      </c>
      <c r="D50" s="104">
        <f>D48-D4</f>
        <v>1745</v>
      </c>
      <c r="E50" s="341">
        <f>F50/D50-1</f>
        <v>-0.12893982808022919</v>
      </c>
      <c r="F50" s="104">
        <f>F48-F4</f>
        <v>1520</v>
      </c>
      <c r="G50" s="341">
        <f>H50/F50-1</f>
        <v>-0.10855263157894735</v>
      </c>
      <c r="H50" s="104">
        <f>H48-H4</f>
        <v>1355</v>
      </c>
      <c r="I50" s="341">
        <f>J50/H50-1</f>
        <v>0.11439114391143912</v>
      </c>
      <c r="J50" s="378">
        <f>J48-J4</f>
        <v>1510</v>
      </c>
      <c r="K50" s="341">
        <f>L50/J50-1</f>
        <v>-0.18211920529801329</v>
      </c>
      <c r="L50" s="378">
        <f>L48-L4</f>
        <v>1235</v>
      </c>
      <c r="M50" s="341">
        <f>N50/L50-1</f>
        <v>0.19028340080971651</v>
      </c>
      <c r="N50" s="378">
        <f>N48-N4</f>
        <v>1470</v>
      </c>
    </row>
    <row r="51" spans="1:14" ht="11.25" customHeight="1" x14ac:dyDescent="0.2">
      <c r="A51" s="204"/>
      <c r="B51" s="6"/>
      <c r="C51" s="6"/>
      <c r="D51" s="6"/>
      <c r="E51" s="6"/>
      <c r="F51" s="6"/>
      <c r="G51" s="6"/>
      <c r="H51" s="6"/>
      <c r="I51" s="6"/>
      <c r="J51" s="6"/>
      <c r="K51" s="6"/>
      <c r="L51" s="6"/>
      <c r="M51" s="6"/>
      <c r="N51" s="6"/>
    </row>
    <row r="52" spans="1:14" x14ac:dyDescent="0.2">
      <c r="A52" s="46" t="s">
        <v>119</v>
      </c>
    </row>
    <row r="53" spans="1:14" x14ac:dyDescent="0.2">
      <c r="A53" s="46"/>
    </row>
    <row r="54" spans="1:14" x14ac:dyDescent="0.2">
      <c r="A54" s="2" t="s">
        <v>120</v>
      </c>
    </row>
    <row r="55" spans="1:14" x14ac:dyDescent="0.2">
      <c r="A55" s="119" t="s">
        <v>121</v>
      </c>
    </row>
    <row r="56" spans="1:14" x14ac:dyDescent="0.2">
      <c r="A56" s="266" t="s">
        <v>358</v>
      </c>
    </row>
    <row r="57" spans="1:14" ht="10.5" customHeight="1" x14ac:dyDescent="0.2">
      <c r="A57" s="119" t="s">
        <v>118</v>
      </c>
    </row>
    <row r="58" spans="1:14" x14ac:dyDescent="0.2">
      <c r="A58" s="120" t="s">
        <v>128</v>
      </c>
    </row>
    <row r="59" spans="1:14" ht="42" x14ac:dyDescent="0.2">
      <c r="A59" s="214" t="s">
        <v>154</v>
      </c>
    </row>
    <row r="60" spans="1:14" x14ac:dyDescent="0.2">
      <c r="A60" s="127" t="s">
        <v>146</v>
      </c>
    </row>
  </sheetData>
  <sheetProtection algorithmName="SHA-512" hashValue="MVTwnX4ktP51plUOxLrkD3Ouo+amxzuiUeJzjfXA1y1kEi9mERll31tppFL19gqBYmAZ1LpJr1zNU07NsfgO7A==" saltValue="iq52IkKyQiVr0uQwKiDbpA==" spinCount="100000" sheet="1" objects="1" scenarios="1" selectLockedCells="1" selectUnlockedCell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17"/>
  <sheetViews>
    <sheetView zoomScaleNormal="100" workbookViewId="0">
      <selection activeCell="O17" sqref="O17"/>
    </sheetView>
  </sheetViews>
  <sheetFormatPr defaultColWidth="9.1796875" defaultRowHeight="15" customHeight="1" x14ac:dyDescent="0.2"/>
  <cols>
    <col min="1" max="1" width="47.81640625" style="1" customWidth="1"/>
    <col min="2" max="2" width="12.81640625" style="1" customWidth="1"/>
    <col min="3" max="3" width="14.453125" style="148" bestFit="1" customWidth="1"/>
    <col min="4" max="4" width="12.81640625" style="1" customWidth="1"/>
    <col min="5" max="5" width="14.453125" style="1" bestFit="1" customWidth="1"/>
    <col min="6" max="6" width="11.81640625" style="1" customWidth="1"/>
    <col min="7" max="7" width="13.54296875" style="1" customWidth="1"/>
    <col min="8" max="8" width="11.81640625" style="1" customWidth="1"/>
    <col min="9" max="9" width="14.453125" style="1" bestFit="1" customWidth="1"/>
    <col min="10" max="10" width="11.81640625" style="1" customWidth="1"/>
    <col min="11" max="11" width="14.453125" style="1" bestFit="1" customWidth="1"/>
    <col min="12" max="12" width="11.81640625" style="1" customWidth="1"/>
    <col min="13" max="13" width="14.453125" style="1" bestFit="1" customWidth="1"/>
    <col min="14" max="14" width="11.81640625" style="1" customWidth="1"/>
    <col min="15" max="15" width="12.81640625" style="1" customWidth="1"/>
    <col min="16" max="16" width="11.81640625" style="1" customWidth="1"/>
    <col min="17" max="17" width="11.81640625" style="1" bestFit="1" customWidth="1"/>
    <col min="18" max="28" width="9.1796875" style="1"/>
    <col min="29" max="29" width="9.1796875" style="1" customWidth="1"/>
    <col min="30" max="16384" width="9.1796875" style="1"/>
  </cols>
  <sheetData>
    <row r="1" spans="1:18" ht="15" customHeight="1" x14ac:dyDescent="0.3">
      <c r="A1" s="15" t="s">
        <v>112</v>
      </c>
      <c r="B1" s="185"/>
      <c r="C1" s="146" t="s">
        <v>55</v>
      </c>
      <c r="D1" s="16"/>
      <c r="E1" s="5" t="s">
        <v>55</v>
      </c>
      <c r="F1" s="16"/>
      <c r="G1" s="5" t="s">
        <v>55</v>
      </c>
      <c r="H1" s="16"/>
      <c r="I1" s="5" t="s">
        <v>55</v>
      </c>
      <c r="J1" s="16"/>
      <c r="K1" s="5" t="s">
        <v>55</v>
      </c>
      <c r="L1" s="16"/>
      <c r="M1" s="5" t="s">
        <v>55</v>
      </c>
      <c r="N1" s="16"/>
    </row>
    <row r="2" spans="1:18" ht="15" customHeight="1" x14ac:dyDescent="0.2">
      <c r="A2" s="17"/>
      <c r="B2" s="186">
        <v>2019</v>
      </c>
      <c r="C2" s="147" t="s">
        <v>151</v>
      </c>
      <c r="D2" s="4">
        <v>2020</v>
      </c>
      <c r="E2" s="5" t="s">
        <v>152</v>
      </c>
      <c r="F2" s="4">
        <v>2021</v>
      </c>
      <c r="G2" s="5" t="s">
        <v>204</v>
      </c>
      <c r="H2" s="4">
        <v>2022</v>
      </c>
      <c r="I2" s="5" t="s">
        <v>278</v>
      </c>
      <c r="J2" s="370">
        <v>2023</v>
      </c>
      <c r="K2" s="5" t="s">
        <v>301</v>
      </c>
      <c r="L2" s="370">
        <v>2024</v>
      </c>
      <c r="M2" s="5" t="s">
        <v>373</v>
      </c>
      <c r="N2" s="370">
        <v>2025</v>
      </c>
      <c r="O2" s="397"/>
      <c r="P2" s="397"/>
      <c r="Q2" s="397"/>
      <c r="R2" s="397"/>
    </row>
    <row r="3" spans="1:18" ht="15" customHeight="1" x14ac:dyDescent="0.2">
      <c r="A3" s="26" t="s">
        <v>0</v>
      </c>
      <c r="B3" s="187"/>
      <c r="C3" s="27"/>
      <c r="D3" s="27"/>
      <c r="E3" s="27"/>
      <c r="F3" s="27"/>
      <c r="G3" s="27"/>
      <c r="H3" s="27"/>
      <c r="I3" s="27"/>
      <c r="J3" s="27"/>
      <c r="K3" s="27"/>
      <c r="L3" s="27"/>
      <c r="M3" s="27"/>
      <c r="N3" s="27"/>
      <c r="O3" s="397"/>
      <c r="P3" s="397"/>
      <c r="Q3" s="375"/>
      <c r="R3" s="397"/>
    </row>
    <row r="4" spans="1:18" ht="15" customHeight="1" x14ac:dyDescent="0.2">
      <c r="A4" s="271" t="s">
        <v>205</v>
      </c>
      <c r="B4" s="188">
        <v>27074</v>
      </c>
      <c r="C4" s="172">
        <f>D4/B4-1</f>
        <v>-7.1692398611213681E-2</v>
      </c>
      <c r="D4" s="29">
        <v>25133</v>
      </c>
      <c r="E4" s="172">
        <f>F4/D4-1</f>
        <v>-3.1194047666414648E-2</v>
      </c>
      <c r="F4" s="29">
        <v>24349</v>
      </c>
      <c r="G4" s="172">
        <f t="shared" ref="G4:I5" si="0">H4/F4-1</f>
        <v>-4.3451476446671355E-2</v>
      </c>
      <c r="H4" s="29">
        <f>Kwartaalcijfers!H139</f>
        <v>23291</v>
      </c>
      <c r="I4" s="172">
        <f t="shared" si="0"/>
        <v>-1.5671289339229788E-2</v>
      </c>
      <c r="J4" s="29">
        <f>Kwartaalcijfers!J139</f>
        <v>22926</v>
      </c>
      <c r="K4" s="172">
        <f t="shared" ref="K4:M5" si="1">L4/J4-1</f>
        <v>9.1599057838265274E-4</v>
      </c>
      <c r="L4" s="29">
        <f>Kwartaalcijfers!L139</f>
        <v>22947</v>
      </c>
      <c r="M4" s="172">
        <f t="shared" si="1"/>
        <v>-2.4316904170479825E-2</v>
      </c>
      <c r="N4" s="29">
        <f>Kwartaalcijfers!N139</f>
        <v>22389</v>
      </c>
      <c r="O4" s="385"/>
      <c r="P4" s="397"/>
      <c r="Q4" s="375"/>
      <c r="R4" s="397"/>
    </row>
    <row r="5" spans="1:18" ht="15" customHeight="1" x14ac:dyDescent="0.2">
      <c r="A5" s="272" t="s">
        <v>206</v>
      </c>
      <c r="B5" s="138">
        <f>Kwartaalcijfers!B156</f>
        <v>17289</v>
      </c>
      <c r="C5" s="172">
        <f>D5/B5-1</f>
        <v>-8.4041876337555665E-2</v>
      </c>
      <c r="D5" s="18">
        <f>Kwartaalcijfers!D156</f>
        <v>15836</v>
      </c>
      <c r="E5" s="172">
        <f>F5/D5-1</f>
        <v>-1.7112907299823177E-2</v>
      </c>
      <c r="F5" s="18">
        <f>Kwartaalcijfers!F156</f>
        <v>15565</v>
      </c>
      <c r="G5" s="172">
        <f t="shared" si="0"/>
        <v>-2.7112110504336706E-2</v>
      </c>
      <c r="H5" s="18">
        <f>Kwartaalcijfers!H156</f>
        <v>15143</v>
      </c>
      <c r="I5" s="172">
        <f t="shared" si="0"/>
        <v>-2.3311100838671384E-2</v>
      </c>
      <c r="J5" s="371">
        <f>Kwartaalcijfers!J156</f>
        <v>14790</v>
      </c>
      <c r="K5" s="172">
        <f t="shared" si="1"/>
        <v>-1.1388739224137967E-2</v>
      </c>
      <c r="L5" s="371">
        <f>Kwartaalcijfers!L156</f>
        <v>14621.560546875</v>
      </c>
      <c r="M5" s="172">
        <f t="shared" si="1"/>
        <v>-4.0458099187055119E-2</v>
      </c>
      <c r="N5" s="371">
        <f>Kwartaalcijfers!N156</f>
        <v>14030</v>
      </c>
      <c r="O5" s="385"/>
      <c r="P5" s="397"/>
      <c r="Q5" s="375"/>
      <c r="R5" s="397"/>
    </row>
    <row r="6" spans="1:18" ht="15" customHeight="1" x14ac:dyDescent="0.2">
      <c r="A6" s="26" t="s">
        <v>64</v>
      </c>
      <c r="B6" s="187"/>
      <c r="C6" s="27"/>
      <c r="D6" s="27"/>
      <c r="E6" s="27"/>
      <c r="F6" s="27"/>
      <c r="G6" s="27"/>
      <c r="H6" s="27"/>
      <c r="I6" s="27"/>
      <c r="J6" s="27"/>
      <c r="K6" s="27"/>
      <c r="L6" s="27"/>
      <c r="M6" s="27"/>
      <c r="N6" s="27"/>
      <c r="O6" s="397"/>
      <c r="P6" s="397"/>
      <c r="Q6" s="375"/>
      <c r="R6" s="397"/>
    </row>
    <row r="7" spans="1:18" ht="15" customHeight="1" x14ac:dyDescent="0.2">
      <c r="A7" s="401" t="s">
        <v>356</v>
      </c>
      <c r="B7" s="138"/>
      <c r="C7" s="172"/>
      <c r="D7" s="18">
        <v>26778</v>
      </c>
      <c r="E7" s="244" t="s">
        <v>50</v>
      </c>
      <c r="F7" s="18">
        <v>22341</v>
      </c>
      <c r="G7" s="244"/>
      <c r="H7" s="18">
        <v>21733</v>
      </c>
      <c r="I7" s="244"/>
      <c r="J7" s="372">
        <v>21226</v>
      </c>
      <c r="K7" s="244"/>
      <c r="L7" s="372">
        <v>21321</v>
      </c>
      <c r="M7" s="244"/>
      <c r="N7" s="372"/>
      <c r="O7" s="385"/>
      <c r="P7" s="375"/>
      <c r="Q7" s="375"/>
      <c r="R7" s="397"/>
    </row>
    <row r="8" spans="1:18" ht="15" customHeight="1" x14ac:dyDescent="0.2">
      <c r="A8" s="23"/>
      <c r="B8" s="189"/>
      <c r="C8" s="172"/>
      <c r="D8" s="30"/>
      <c r="E8" s="18"/>
      <c r="F8" s="30"/>
      <c r="G8" s="18"/>
      <c r="H8" s="30"/>
      <c r="I8" s="18"/>
      <c r="J8" s="30"/>
      <c r="K8" s="18"/>
      <c r="L8" s="30"/>
      <c r="M8" s="18"/>
      <c r="N8" s="30"/>
      <c r="O8" s="385"/>
      <c r="P8" s="397"/>
      <c r="Q8" s="375"/>
      <c r="R8" s="397"/>
    </row>
    <row r="9" spans="1:18" ht="15" customHeight="1" x14ac:dyDescent="0.2">
      <c r="A9" s="26" t="s">
        <v>16</v>
      </c>
      <c r="B9" s="190"/>
      <c r="C9" s="31"/>
      <c r="D9" s="31"/>
      <c r="E9" s="31"/>
      <c r="F9" s="31"/>
      <c r="G9" s="31"/>
      <c r="H9" s="31"/>
      <c r="I9" s="31"/>
      <c r="J9" s="31"/>
      <c r="K9" s="31"/>
      <c r="L9" s="31"/>
      <c r="M9" s="31"/>
      <c r="N9" s="31"/>
      <c r="O9" s="397"/>
      <c r="P9" s="397"/>
      <c r="Q9" s="375"/>
      <c r="R9" s="397"/>
    </row>
    <row r="10" spans="1:18" ht="15" customHeight="1" x14ac:dyDescent="0.2">
      <c r="A10" s="179" t="s">
        <v>17</v>
      </c>
      <c r="B10" s="188">
        <v>8811</v>
      </c>
      <c r="C10" s="172">
        <f t="shared" ref="C10:C33" si="2">D10/B10-1</f>
        <v>-0.12597889002383389</v>
      </c>
      <c r="D10" s="29">
        <v>7701</v>
      </c>
      <c r="E10" s="172">
        <f t="shared" ref="E10:E15" si="3">F10/D10-1</f>
        <v>-1.0518114530580491E-2</v>
      </c>
      <c r="F10" s="29">
        <v>7620</v>
      </c>
      <c r="G10" s="172">
        <f t="shared" ref="G10:I15" si="4">H10/F10-1</f>
        <v>-3.0314960629921228E-2</v>
      </c>
      <c r="H10" s="29">
        <v>7389</v>
      </c>
      <c r="I10" s="172">
        <f t="shared" si="4"/>
        <v>1.2856949519556071E-2</v>
      </c>
      <c r="J10" s="29">
        <v>7484</v>
      </c>
      <c r="K10" s="172">
        <f t="shared" ref="K10:M15" si="5">L10/J10-1</f>
        <v>2.159534010500086E-2</v>
      </c>
      <c r="L10" s="29">
        <v>7645.6195253458263</v>
      </c>
      <c r="M10" s="172">
        <f t="shared" si="5"/>
        <v>-1.6037879590964921E-2</v>
      </c>
      <c r="N10" s="29">
        <v>7523</v>
      </c>
      <c r="O10" s="385"/>
      <c r="P10" s="397"/>
      <c r="Q10" s="375"/>
      <c r="R10" s="397"/>
    </row>
    <row r="11" spans="1:18" ht="15" customHeight="1" x14ac:dyDescent="0.2">
      <c r="A11" s="63" t="s">
        <v>18</v>
      </c>
      <c r="B11" s="138">
        <v>8342</v>
      </c>
      <c r="C11" s="172">
        <f t="shared" si="2"/>
        <v>-7.6240709661951622E-2</v>
      </c>
      <c r="D11" s="18">
        <v>7706</v>
      </c>
      <c r="E11" s="172">
        <f t="shared" si="3"/>
        <v>-7.5136257461718148E-2</v>
      </c>
      <c r="F11" s="18">
        <v>7127</v>
      </c>
      <c r="G11" s="172">
        <f t="shared" si="4"/>
        <v>-9.0220289041672563E-2</v>
      </c>
      <c r="H11" s="18">
        <v>6484</v>
      </c>
      <c r="I11" s="172">
        <f t="shared" si="4"/>
        <v>-5.1819864281307804E-2</v>
      </c>
      <c r="J11" s="371">
        <v>6148</v>
      </c>
      <c r="K11" s="172">
        <f t="shared" si="5"/>
        <v>-2.2972444209146681E-2</v>
      </c>
      <c r="L11" s="371">
        <v>6006.7654130021665</v>
      </c>
      <c r="M11" s="172">
        <f t="shared" si="5"/>
        <v>-2.6264620333044775E-2</v>
      </c>
      <c r="N11" s="371">
        <v>5849</v>
      </c>
      <c r="O11" s="385"/>
      <c r="P11" s="397"/>
      <c r="Q11" s="375"/>
      <c r="R11" s="397"/>
    </row>
    <row r="12" spans="1:18" ht="15" customHeight="1" x14ac:dyDescent="0.2">
      <c r="A12" s="63" t="s">
        <v>19</v>
      </c>
      <c r="B12" s="138">
        <v>5002</v>
      </c>
      <c r="C12" s="172">
        <f t="shared" si="2"/>
        <v>-2.1191523390643785E-2</v>
      </c>
      <c r="D12" s="18">
        <v>4896</v>
      </c>
      <c r="E12" s="172">
        <f t="shared" si="3"/>
        <v>-2.7165032679738577E-2</v>
      </c>
      <c r="F12" s="18">
        <v>4763</v>
      </c>
      <c r="G12" s="172">
        <f t="shared" si="4"/>
        <v>-4.1780390510182674E-2</v>
      </c>
      <c r="H12" s="18">
        <v>4564</v>
      </c>
      <c r="I12" s="172">
        <f t="shared" si="4"/>
        <v>-2.8045574057844025E-2</v>
      </c>
      <c r="J12" s="371">
        <v>4436</v>
      </c>
      <c r="K12" s="172">
        <f t="shared" si="5"/>
        <v>-2.0607298118867634E-2</v>
      </c>
      <c r="L12" s="371">
        <v>4344.5860255447033</v>
      </c>
      <c r="M12" s="172">
        <f t="shared" si="5"/>
        <v>-6.1820855650114415E-2</v>
      </c>
      <c r="N12" s="371">
        <v>4076</v>
      </c>
      <c r="O12" s="385"/>
      <c r="P12" s="397"/>
      <c r="Q12" s="375"/>
      <c r="R12" s="397"/>
    </row>
    <row r="13" spans="1:18" ht="15" customHeight="1" x14ac:dyDescent="0.2">
      <c r="A13" s="63" t="s">
        <v>20</v>
      </c>
      <c r="B13" s="138">
        <v>3362</v>
      </c>
      <c r="C13" s="172">
        <f t="shared" si="2"/>
        <v>-3.3610945865556241E-2</v>
      </c>
      <c r="D13" s="18">
        <v>3249</v>
      </c>
      <c r="E13" s="172">
        <f t="shared" si="3"/>
        <v>-4.0935672514619936E-2</v>
      </c>
      <c r="F13" s="18">
        <v>3116</v>
      </c>
      <c r="G13" s="172">
        <f t="shared" si="4"/>
        <v>-4.2362002567394086E-2</v>
      </c>
      <c r="H13" s="18">
        <v>2984</v>
      </c>
      <c r="I13" s="172">
        <f t="shared" si="4"/>
        <v>-4.4906166219839116E-2</v>
      </c>
      <c r="J13" s="371">
        <v>2850</v>
      </c>
      <c r="K13" s="172">
        <f t="shared" si="5"/>
        <v>-3.7810161590833502E-2</v>
      </c>
      <c r="L13" s="371">
        <v>2742.2410394661247</v>
      </c>
      <c r="M13" s="172">
        <f t="shared" si="5"/>
        <v>-2.0509152425592037E-2</v>
      </c>
      <c r="N13" s="371">
        <v>2686</v>
      </c>
      <c r="O13" s="385"/>
      <c r="P13" s="397"/>
      <c r="Q13" s="375"/>
      <c r="R13" s="397"/>
    </row>
    <row r="14" spans="1:18" ht="15" customHeight="1" x14ac:dyDescent="0.2">
      <c r="A14" s="219" t="s">
        <v>155</v>
      </c>
      <c r="B14" s="220">
        <v>1298</v>
      </c>
      <c r="C14" s="172">
        <f t="shared" si="2"/>
        <v>2.6194144838212585E-2</v>
      </c>
      <c r="D14" s="221">
        <v>1332</v>
      </c>
      <c r="E14" s="172">
        <f t="shared" si="3"/>
        <v>9.0090090090090058E-2</v>
      </c>
      <c r="F14" s="221">
        <v>1452</v>
      </c>
      <c r="G14" s="172">
        <f t="shared" si="4"/>
        <v>7.6446280991735449E-2</v>
      </c>
      <c r="H14" s="221">
        <v>1563</v>
      </c>
      <c r="I14" s="172">
        <f t="shared" si="4"/>
        <v>6.3979526551503518E-2</v>
      </c>
      <c r="J14" s="373">
        <v>1663</v>
      </c>
      <c r="K14" s="172">
        <f t="shared" si="5"/>
        <v>9.5249394870155157E-2</v>
      </c>
      <c r="L14" s="373">
        <v>1821.3997436690681</v>
      </c>
      <c r="M14" s="172">
        <f t="shared" si="5"/>
        <v>1.0212067063028796E-2</v>
      </c>
      <c r="N14" s="373">
        <v>1840</v>
      </c>
      <c r="O14" s="385"/>
      <c r="P14" s="397"/>
      <c r="Q14" s="375"/>
      <c r="R14" s="397"/>
    </row>
    <row r="15" spans="1:18" ht="15" customHeight="1" x14ac:dyDescent="0.2">
      <c r="A15" s="219" t="s">
        <v>156</v>
      </c>
      <c r="B15" s="220">
        <v>259</v>
      </c>
      <c r="C15" s="172">
        <f t="shared" si="2"/>
        <v>-3.8610038610038644E-2</v>
      </c>
      <c r="D15" s="221">
        <v>249</v>
      </c>
      <c r="E15" s="172">
        <f t="shared" si="3"/>
        <v>8.8353413654618462E-2</v>
      </c>
      <c r="F15" s="221">
        <v>271</v>
      </c>
      <c r="G15" s="172">
        <f t="shared" si="4"/>
        <v>0.13284132841328411</v>
      </c>
      <c r="H15" s="221">
        <v>307</v>
      </c>
      <c r="I15" s="172">
        <f t="shared" si="4"/>
        <v>0.12377850162866455</v>
      </c>
      <c r="J15" s="373">
        <v>345</v>
      </c>
      <c r="K15" s="172">
        <f t="shared" si="5"/>
        <v>0.11996595064380577</v>
      </c>
      <c r="L15" s="373">
        <v>386.38825297211298</v>
      </c>
      <c r="M15" s="172">
        <f t="shared" si="5"/>
        <v>7.4049215543703584E-2</v>
      </c>
      <c r="N15" s="373">
        <v>415</v>
      </c>
      <c r="O15" s="385"/>
      <c r="P15" s="397"/>
      <c r="Q15" s="397"/>
      <c r="R15" s="397"/>
    </row>
    <row r="16" spans="1:18" ht="15" customHeight="1" x14ac:dyDescent="0.2">
      <c r="A16" s="26" t="s">
        <v>21</v>
      </c>
      <c r="B16" s="190"/>
      <c r="C16" s="31"/>
      <c r="D16" s="31"/>
      <c r="E16" s="31"/>
      <c r="F16" s="31"/>
      <c r="G16" s="31"/>
      <c r="H16" s="31"/>
      <c r="I16" s="31"/>
      <c r="J16" s="31"/>
      <c r="K16" s="31"/>
      <c r="L16" s="31"/>
      <c r="M16" s="31"/>
      <c r="N16" s="31"/>
      <c r="O16" s="446"/>
      <c r="P16" s="397"/>
      <c r="Q16" s="397"/>
      <c r="R16" s="397"/>
    </row>
    <row r="17" spans="1:18" ht="15" customHeight="1" x14ac:dyDescent="0.2">
      <c r="A17" s="180" t="s">
        <v>87</v>
      </c>
      <c r="B17" s="188">
        <v>3249</v>
      </c>
      <c r="C17" s="172">
        <f t="shared" si="2"/>
        <v>-3.1394275161588214E-2</v>
      </c>
      <c r="D17" s="29">
        <v>3147</v>
      </c>
      <c r="E17" s="172">
        <f t="shared" ref="E17:E18" si="6">F17/D17-1</f>
        <v>1.0803940260565525E-2</v>
      </c>
      <c r="F17" s="29">
        <v>3181</v>
      </c>
      <c r="G17" s="172">
        <f t="shared" ref="G17:I18" si="7">H17/F17-1</f>
        <v>-8.8022634391701216E-3</v>
      </c>
      <c r="H17" s="29">
        <v>3153</v>
      </c>
      <c r="I17" s="172">
        <f t="shared" si="7"/>
        <v>-3.6156041864890631E-2</v>
      </c>
      <c r="J17" s="29">
        <v>3039</v>
      </c>
      <c r="K17" s="172">
        <f t="shared" ref="K17:M18" si="8">L17/J17-1</f>
        <v>-5.9607346943440942E-2</v>
      </c>
      <c r="L17" s="29">
        <v>2857.853272638883</v>
      </c>
      <c r="M17" s="172">
        <f t="shared" si="8"/>
        <v>-2.7479621553948563E-3</v>
      </c>
      <c r="N17" s="445">
        <f>N4-N18</f>
        <v>2850</v>
      </c>
      <c r="O17" s="447" t="s">
        <v>432</v>
      </c>
      <c r="P17" s="448"/>
      <c r="Q17" s="447"/>
      <c r="R17" s="448"/>
    </row>
    <row r="18" spans="1:18" ht="15" customHeight="1" x14ac:dyDescent="0.2">
      <c r="A18" s="181" t="s">
        <v>88</v>
      </c>
      <c r="B18" s="138">
        <v>23825</v>
      </c>
      <c r="C18" s="172">
        <f t="shared" si="2"/>
        <v>-7.7187827911857299E-2</v>
      </c>
      <c r="D18" s="18">
        <v>21986</v>
      </c>
      <c r="E18" s="172">
        <f t="shared" si="6"/>
        <v>-3.7205494405530781E-2</v>
      </c>
      <c r="F18" s="18">
        <v>21168</v>
      </c>
      <c r="G18" s="172">
        <f t="shared" si="7"/>
        <v>-4.8658352229780766E-2</v>
      </c>
      <c r="H18" s="18">
        <v>20138</v>
      </c>
      <c r="I18" s="172">
        <f t="shared" si="7"/>
        <v>-1.246399841096435E-2</v>
      </c>
      <c r="J18" s="371">
        <v>19887</v>
      </c>
      <c r="K18" s="172">
        <f t="shared" si="8"/>
        <v>1.0164767303319833E-2</v>
      </c>
      <c r="L18" s="371">
        <v>20089.14672736112</v>
      </c>
      <c r="M18" s="172">
        <f t="shared" si="8"/>
        <v>-2.7385271003662282E-2</v>
      </c>
      <c r="N18" s="372">
        <v>19539</v>
      </c>
      <c r="O18" s="447"/>
      <c r="P18" s="448"/>
      <c r="Q18" s="447"/>
      <c r="R18" s="448"/>
    </row>
    <row r="19" spans="1:18" ht="15" customHeight="1" x14ac:dyDescent="0.2">
      <c r="A19" s="23"/>
      <c r="B19" s="189"/>
      <c r="C19" s="172"/>
      <c r="D19" s="30"/>
      <c r="E19" s="18"/>
      <c r="F19" s="30"/>
      <c r="G19" s="18"/>
      <c r="H19" s="30"/>
      <c r="I19" s="18"/>
      <c r="J19" s="30"/>
      <c r="K19" s="18"/>
      <c r="L19" s="30"/>
      <c r="M19" s="18"/>
      <c r="N19" s="30"/>
      <c r="O19" s="397"/>
      <c r="P19" s="449"/>
      <c r="Q19" s="397"/>
      <c r="R19" s="449"/>
    </row>
    <row r="20" spans="1:18" ht="15" customHeight="1" x14ac:dyDescent="0.2">
      <c r="A20" s="26" t="s">
        <v>131</v>
      </c>
      <c r="B20" s="190"/>
      <c r="C20" s="31"/>
      <c r="D20" s="31"/>
      <c r="E20" s="31"/>
      <c r="F20" s="31"/>
      <c r="G20" s="31"/>
      <c r="H20" s="31"/>
      <c r="I20" s="31"/>
      <c r="J20" s="31"/>
      <c r="K20" s="31"/>
      <c r="L20" s="31"/>
      <c r="M20" s="31"/>
      <c r="N20" s="31"/>
      <c r="O20" s="397"/>
      <c r="P20" s="397"/>
      <c r="Q20" s="397"/>
      <c r="R20" s="397"/>
    </row>
    <row r="21" spans="1:18" ht="15" customHeight="1" x14ac:dyDescent="0.2">
      <c r="A21" s="179" t="s">
        <v>22</v>
      </c>
      <c r="B21" s="222">
        <v>4670</v>
      </c>
      <c r="C21" s="172">
        <f t="shared" si="2"/>
        <v>-0.15888650963597428</v>
      </c>
      <c r="D21" s="223">
        <v>3928</v>
      </c>
      <c r="E21" s="172">
        <f t="shared" ref="E21:E30" si="9">F21/D21-1</f>
        <v>1.9602851323828885E-2</v>
      </c>
      <c r="F21" s="223">
        <v>4005</v>
      </c>
      <c r="G21" s="172">
        <f t="shared" ref="G21:I30" si="10">H21/F21-1</f>
        <v>-0.11910112359550562</v>
      </c>
      <c r="H21" s="223">
        <v>3528</v>
      </c>
      <c r="I21" s="172">
        <f t="shared" si="10"/>
        <v>-5.4138321995464866E-2</v>
      </c>
      <c r="J21" s="374">
        <v>3337</v>
      </c>
      <c r="K21" s="172">
        <f t="shared" ref="K21:M30" si="11">L21/J21-1</f>
        <v>-7.1863686498526369E-2</v>
      </c>
      <c r="L21" s="374">
        <v>3097.1908781544175</v>
      </c>
      <c r="M21" s="172">
        <f t="shared" si="11"/>
        <v>-8.7792064564713446E-3</v>
      </c>
      <c r="N21" s="374">
        <v>3070</v>
      </c>
      <c r="O21" s="447"/>
      <c r="P21" s="448"/>
      <c r="Q21" s="447"/>
      <c r="R21" s="448"/>
    </row>
    <row r="22" spans="1:18" ht="15" customHeight="1" x14ac:dyDescent="0.2">
      <c r="A22" s="63" t="s">
        <v>23</v>
      </c>
      <c r="B22" s="222">
        <v>5323</v>
      </c>
      <c r="C22" s="172">
        <f t="shared" si="2"/>
        <v>-0.15066691715198199</v>
      </c>
      <c r="D22" s="223">
        <v>4521</v>
      </c>
      <c r="E22" s="172">
        <f t="shared" si="9"/>
        <v>-7.6974120769741194E-2</v>
      </c>
      <c r="F22" s="223">
        <v>4173</v>
      </c>
      <c r="G22" s="172">
        <f t="shared" si="10"/>
        <v>-9.1301222142343597E-2</v>
      </c>
      <c r="H22" s="223">
        <v>3792</v>
      </c>
      <c r="I22" s="172">
        <f t="shared" si="10"/>
        <v>-0.10152953586497893</v>
      </c>
      <c r="J22" s="374">
        <v>3407</v>
      </c>
      <c r="K22" s="172">
        <f t="shared" si="11"/>
        <v>-0.15254963248306463</v>
      </c>
      <c r="L22" s="374">
        <v>2887.2634021301988</v>
      </c>
      <c r="M22" s="172">
        <f t="shared" si="11"/>
        <v>-3.6111496461761705E-2</v>
      </c>
      <c r="N22" s="374">
        <v>2783</v>
      </c>
      <c r="O22" s="447"/>
      <c r="P22" s="448"/>
      <c r="Q22" s="447"/>
      <c r="R22" s="448"/>
    </row>
    <row r="23" spans="1:18" ht="15" customHeight="1" x14ac:dyDescent="0.2">
      <c r="A23" s="63" t="s">
        <v>24</v>
      </c>
      <c r="B23" s="222">
        <v>8773</v>
      </c>
      <c r="C23" s="172">
        <f t="shared" si="2"/>
        <v>-5.8018921691553649E-2</v>
      </c>
      <c r="D23" s="223">
        <v>8264</v>
      </c>
      <c r="E23" s="172">
        <f t="shared" si="9"/>
        <v>-8.0348499515972893E-2</v>
      </c>
      <c r="F23" s="223">
        <v>7600</v>
      </c>
      <c r="G23" s="172">
        <f t="shared" si="10"/>
        <v>-0.15526315789473688</v>
      </c>
      <c r="H23" s="223">
        <v>6420</v>
      </c>
      <c r="I23" s="172">
        <f t="shared" si="10"/>
        <v>-0.16791277258566983</v>
      </c>
      <c r="J23" s="374">
        <v>5342</v>
      </c>
      <c r="K23" s="172">
        <f t="shared" si="11"/>
        <v>-0.27043256667962279</v>
      </c>
      <c r="L23" s="374">
        <v>3897.349228797455</v>
      </c>
      <c r="M23" s="172">
        <f t="shared" si="11"/>
        <v>-0.11760537788369574</v>
      </c>
      <c r="N23" s="374">
        <v>3439</v>
      </c>
      <c r="O23" s="447"/>
      <c r="P23" s="448"/>
      <c r="Q23" s="447"/>
      <c r="R23" s="448"/>
    </row>
    <row r="24" spans="1:18" ht="15" customHeight="1" x14ac:dyDescent="0.2">
      <c r="A24" s="63" t="s">
        <v>25</v>
      </c>
      <c r="B24" s="222">
        <v>5822</v>
      </c>
      <c r="C24" s="172">
        <f t="shared" si="2"/>
        <v>-1.7004465819306036E-2</v>
      </c>
      <c r="D24" s="223">
        <v>5723</v>
      </c>
      <c r="E24" s="172">
        <f t="shared" si="9"/>
        <v>-1.6075484885549551E-2</v>
      </c>
      <c r="F24" s="223">
        <v>5631</v>
      </c>
      <c r="G24" s="172">
        <f t="shared" si="10"/>
        <v>3.3031433137986177E-2</v>
      </c>
      <c r="H24" s="223">
        <v>5817</v>
      </c>
      <c r="I24" s="172">
        <f t="shared" si="10"/>
        <v>-1.770672167784082E-2</v>
      </c>
      <c r="J24" s="374">
        <v>5714</v>
      </c>
      <c r="K24" s="172">
        <f t="shared" si="11"/>
        <v>-9.5720071945171403E-2</v>
      </c>
      <c r="L24" s="374">
        <v>5167.0555089052905</v>
      </c>
      <c r="M24" s="172">
        <f t="shared" si="11"/>
        <v>-8.9229834692248433E-2</v>
      </c>
      <c r="N24" s="374">
        <v>4706</v>
      </c>
      <c r="O24" s="447"/>
      <c r="P24" s="448"/>
      <c r="Q24" s="447"/>
      <c r="R24" s="448"/>
    </row>
    <row r="25" spans="1:18" ht="15" customHeight="1" x14ac:dyDescent="0.2">
      <c r="A25" s="63" t="s">
        <v>26</v>
      </c>
      <c r="B25" s="222">
        <v>1703</v>
      </c>
      <c r="C25" s="172">
        <f t="shared" si="2"/>
        <v>9.5713446858485041E-2</v>
      </c>
      <c r="D25" s="223">
        <v>1866</v>
      </c>
      <c r="E25" s="172">
        <f t="shared" si="9"/>
        <v>3.9657020364415763E-2</v>
      </c>
      <c r="F25" s="223">
        <v>1940</v>
      </c>
      <c r="G25" s="172">
        <f t="shared" si="10"/>
        <v>0.24381443298969074</v>
      </c>
      <c r="H25" s="223">
        <v>2413</v>
      </c>
      <c r="I25" s="172">
        <f t="shared" si="10"/>
        <v>0.39204309987567343</v>
      </c>
      <c r="J25" s="374">
        <v>3359</v>
      </c>
      <c r="K25" s="172">
        <f t="shared" si="11"/>
        <v>0.36406530106214152</v>
      </c>
      <c r="L25" s="374">
        <v>4581.8953462677337</v>
      </c>
      <c r="M25" s="172">
        <f t="shared" si="11"/>
        <v>-2.1147437674817637E-2</v>
      </c>
      <c r="N25" s="374">
        <v>4485</v>
      </c>
      <c r="O25" s="447"/>
      <c r="P25" s="448"/>
      <c r="Q25" s="447"/>
      <c r="R25" s="448"/>
    </row>
    <row r="26" spans="1:18" ht="15" customHeight="1" x14ac:dyDescent="0.2">
      <c r="A26" s="63" t="s">
        <v>27</v>
      </c>
      <c r="B26" s="222">
        <v>362</v>
      </c>
      <c r="C26" s="172">
        <f t="shared" si="2"/>
        <v>7.7348066298342566E-2</v>
      </c>
      <c r="D26" s="223">
        <v>390</v>
      </c>
      <c r="E26" s="172">
        <f t="shared" si="9"/>
        <v>0.16666666666666674</v>
      </c>
      <c r="F26" s="223">
        <v>455</v>
      </c>
      <c r="G26" s="172">
        <f t="shared" si="10"/>
        <v>0.52747252747252737</v>
      </c>
      <c r="H26" s="223">
        <v>695</v>
      </c>
      <c r="I26" s="172">
        <f t="shared" si="10"/>
        <v>0.40719424460431664</v>
      </c>
      <c r="J26" s="374">
        <v>978</v>
      </c>
      <c r="K26" s="172">
        <f t="shared" si="11"/>
        <v>1.1247216461358804</v>
      </c>
      <c r="L26" s="374">
        <v>2077.9777699208912</v>
      </c>
      <c r="M26" s="172">
        <f t="shared" si="11"/>
        <v>0.17133110624790882</v>
      </c>
      <c r="N26" s="374">
        <v>2434</v>
      </c>
      <c r="O26" s="332"/>
      <c r="P26" s="350"/>
      <c r="Q26" s="332"/>
      <c r="R26" s="350"/>
    </row>
    <row r="27" spans="1:18" ht="15" customHeight="1" x14ac:dyDescent="0.2">
      <c r="A27" s="63" t="s">
        <v>28</v>
      </c>
      <c r="B27" s="222">
        <v>88</v>
      </c>
      <c r="C27" s="172">
        <f t="shared" si="2"/>
        <v>0.17045454545454541</v>
      </c>
      <c r="D27" s="223">
        <v>103</v>
      </c>
      <c r="E27" s="172">
        <f t="shared" si="9"/>
        <v>0.30097087378640786</v>
      </c>
      <c r="F27" s="223">
        <v>134</v>
      </c>
      <c r="G27" s="172">
        <f t="shared" si="10"/>
        <v>0.33582089552238803</v>
      </c>
      <c r="H27" s="223">
        <v>179</v>
      </c>
      <c r="I27" s="172">
        <f t="shared" si="10"/>
        <v>0.56983240223463683</v>
      </c>
      <c r="J27" s="374">
        <v>281</v>
      </c>
      <c r="K27" s="172">
        <f t="shared" si="11"/>
        <v>1.0788114599334686</v>
      </c>
      <c r="L27" s="374">
        <v>584.14602024130465</v>
      </c>
      <c r="M27" s="172">
        <f t="shared" si="11"/>
        <v>0.31473976264144921</v>
      </c>
      <c r="N27" s="374">
        <v>768</v>
      </c>
      <c r="O27" s="332"/>
      <c r="P27" s="350"/>
      <c r="Q27" s="332"/>
      <c r="R27" s="350"/>
    </row>
    <row r="28" spans="1:18" ht="15" customHeight="1" x14ac:dyDescent="0.2">
      <c r="A28" s="63" t="s">
        <v>29</v>
      </c>
      <c r="B28" s="222">
        <v>94</v>
      </c>
      <c r="C28" s="172">
        <f t="shared" si="2"/>
        <v>7.4468085106383031E-2</v>
      </c>
      <c r="D28" s="223">
        <v>101</v>
      </c>
      <c r="E28" s="172">
        <f t="shared" si="9"/>
        <v>0.21782178217821779</v>
      </c>
      <c r="F28" s="223">
        <v>123</v>
      </c>
      <c r="G28" s="172">
        <f t="shared" si="10"/>
        <v>-8.9430894308943132E-2</v>
      </c>
      <c r="H28" s="223">
        <v>112</v>
      </c>
      <c r="I28" s="172">
        <f t="shared" si="10"/>
        <v>-8.9285714285713969E-3</v>
      </c>
      <c r="J28" s="374">
        <v>111</v>
      </c>
      <c r="K28" s="172">
        <f t="shared" si="11"/>
        <v>0.53491822135477962</v>
      </c>
      <c r="L28" s="374">
        <v>170.37592257038054</v>
      </c>
      <c r="M28" s="172">
        <f t="shared" si="11"/>
        <v>0.40278037174690318</v>
      </c>
      <c r="N28" s="374">
        <v>239</v>
      </c>
      <c r="O28" s="332"/>
      <c r="P28" s="350"/>
      <c r="Q28" s="332"/>
      <c r="R28" s="350"/>
    </row>
    <row r="29" spans="1:18" ht="15" customHeight="1" x14ac:dyDescent="0.2">
      <c r="A29" s="63" t="s">
        <v>30</v>
      </c>
      <c r="B29" s="222">
        <v>49</v>
      </c>
      <c r="C29" s="172">
        <f t="shared" si="2"/>
        <v>4.081632653061229E-2</v>
      </c>
      <c r="D29" s="223">
        <v>51</v>
      </c>
      <c r="E29" s="172">
        <f t="shared" si="9"/>
        <v>0.39215686274509798</v>
      </c>
      <c r="F29" s="223">
        <v>71</v>
      </c>
      <c r="G29" s="172">
        <f t="shared" si="10"/>
        <v>0.50704225352112675</v>
      </c>
      <c r="H29" s="223">
        <v>107</v>
      </c>
      <c r="I29" s="172">
        <f t="shared" si="10"/>
        <v>0.47663551401869153</v>
      </c>
      <c r="J29" s="374">
        <v>158</v>
      </c>
      <c r="K29" s="172">
        <f t="shared" si="11"/>
        <v>-0.26827700523570741</v>
      </c>
      <c r="L29" s="374">
        <v>115.61223317275822</v>
      </c>
      <c r="M29" s="172">
        <f t="shared" si="11"/>
        <v>2.0653236787440576E-2</v>
      </c>
      <c r="N29" s="374">
        <v>118</v>
      </c>
      <c r="O29" s="332"/>
      <c r="P29" s="350"/>
      <c r="Q29" s="332"/>
      <c r="R29" s="350"/>
    </row>
    <row r="30" spans="1:18" ht="15" customHeight="1" x14ac:dyDescent="0.2">
      <c r="A30" s="63" t="s">
        <v>31</v>
      </c>
      <c r="B30" s="222">
        <v>190</v>
      </c>
      <c r="C30" s="172">
        <f t="shared" si="2"/>
        <v>-2.1052631578947323E-2</v>
      </c>
      <c r="D30" s="223">
        <v>186</v>
      </c>
      <c r="E30" s="172">
        <f t="shared" si="9"/>
        <v>0.16666666666666674</v>
      </c>
      <c r="F30" s="223">
        <v>217</v>
      </c>
      <c r="G30" s="172">
        <f t="shared" si="10"/>
        <v>5.0691244239631228E-2</v>
      </c>
      <c r="H30" s="223">
        <v>228</v>
      </c>
      <c r="I30" s="172">
        <f t="shared" si="10"/>
        <v>4.8245614035087758E-2</v>
      </c>
      <c r="J30" s="374">
        <v>239</v>
      </c>
      <c r="K30" s="172">
        <f t="shared" si="11"/>
        <v>0.54030832568858678</v>
      </c>
      <c r="L30" s="374">
        <v>368.13368983957224</v>
      </c>
      <c r="M30" s="172">
        <f t="shared" si="11"/>
        <v>-6.0124053979460079E-2</v>
      </c>
      <c r="N30" s="374">
        <v>346</v>
      </c>
      <c r="O30" s="332"/>
      <c r="P30" s="350"/>
      <c r="Q30" s="332"/>
      <c r="R30" s="350"/>
    </row>
    <row r="31" spans="1:18" ht="15" customHeight="1" x14ac:dyDescent="0.2">
      <c r="A31" s="23"/>
      <c r="B31" s="191"/>
      <c r="C31" s="172"/>
      <c r="D31" s="24"/>
      <c r="E31" s="14"/>
      <c r="F31" s="24" t="s">
        <v>50</v>
      </c>
      <c r="G31" s="14"/>
      <c r="H31" s="24"/>
      <c r="I31" s="14"/>
      <c r="J31" s="30"/>
      <c r="K31" s="14"/>
      <c r="L31" s="30"/>
      <c r="M31" s="14"/>
      <c r="N31" s="30"/>
      <c r="P31" s="351"/>
      <c r="R31" s="351"/>
    </row>
    <row r="32" spans="1:18" ht="15" customHeight="1" x14ac:dyDescent="0.2">
      <c r="A32" s="26" t="s">
        <v>63</v>
      </c>
      <c r="B32" s="187"/>
      <c r="C32" s="27"/>
      <c r="D32" s="27"/>
      <c r="E32" s="27"/>
      <c r="F32" s="27"/>
      <c r="G32" s="27"/>
      <c r="H32" s="31"/>
      <c r="I32" s="27"/>
      <c r="J32" s="31"/>
      <c r="K32" s="27"/>
      <c r="L32" s="31"/>
      <c r="M32" s="27"/>
      <c r="N32" s="31"/>
    </row>
    <row r="33" spans="1:18" ht="15" customHeight="1" x14ac:dyDescent="0.2">
      <c r="A33" s="179" t="s">
        <v>0</v>
      </c>
      <c r="B33" s="192">
        <v>33060498.0774194</v>
      </c>
      <c r="C33" s="172">
        <f t="shared" si="2"/>
        <v>-3.4775504412604463E-2</v>
      </c>
      <c r="D33" s="32">
        <v>31910802.5806452</v>
      </c>
      <c r="E33" s="172">
        <f>F33/D33-1</f>
        <v>-1.2757197805238429E-2</v>
      </c>
      <c r="F33" s="32">
        <f>1293.84 * F4</f>
        <v>31503710.159999996</v>
      </c>
      <c r="G33" s="172">
        <f>H33/F33-1</f>
        <v>1.9981299878744307E-2</v>
      </c>
      <c r="H33" s="32">
        <f>1379.64*H4</f>
        <v>32133195.240000002</v>
      </c>
      <c r="I33" s="172">
        <f>J33/H33-1</f>
        <v>4.8619293796691165E-2</v>
      </c>
      <c r="J33" s="32">
        <f>1469.75*J4</f>
        <v>33695488.5</v>
      </c>
      <c r="K33" s="172">
        <f>L33/J33-1</f>
        <v>0.12060368259685572</v>
      </c>
      <c r="L33" s="32">
        <f>1645.5*L4</f>
        <v>37759288.5</v>
      </c>
      <c r="M33" s="172">
        <f>N33/L33-1</f>
        <v>3.2726032430405727E-3</v>
      </c>
      <c r="N33" s="32">
        <f>1692.03*N4</f>
        <v>37882859.670000002</v>
      </c>
      <c r="O33" s="266"/>
    </row>
    <row r="34" spans="1:18" ht="15" customHeight="1" x14ac:dyDescent="0.2">
      <c r="A34" s="23"/>
      <c r="B34" s="191"/>
      <c r="C34" s="172"/>
      <c r="D34" s="24"/>
      <c r="E34" s="14"/>
      <c r="F34" s="24"/>
      <c r="G34" s="14"/>
      <c r="H34" s="353"/>
      <c r="I34" s="14"/>
      <c r="J34" s="353"/>
      <c r="K34" s="14"/>
      <c r="L34" s="353"/>
      <c r="M34" s="14"/>
      <c r="N34" s="353"/>
    </row>
    <row r="35" spans="1:18" ht="15" customHeight="1" x14ac:dyDescent="0.2">
      <c r="A35" s="26" t="s">
        <v>132</v>
      </c>
      <c r="B35" s="187"/>
      <c r="C35" s="27"/>
      <c r="D35" s="27"/>
      <c r="E35" s="27"/>
      <c r="F35" s="27"/>
      <c r="G35" s="27"/>
      <c r="H35" s="27"/>
      <c r="I35" s="27"/>
      <c r="J35" s="27"/>
      <c r="K35" s="27"/>
      <c r="L35" s="27"/>
      <c r="M35" s="27"/>
      <c r="N35" s="27"/>
    </row>
    <row r="36" spans="1:18" ht="15" customHeight="1" x14ac:dyDescent="0.2">
      <c r="A36" s="179" t="s">
        <v>56</v>
      </c>
      <c r="B36" s="224" t="s">
        <v>32</v>
      </c>
      <c r="C36" s="225" t="s">
        <v>32</v>
      </c>
      <c r="D36" s="107">
        <v>2354</v>
      </c>
      <c r="E36" s="226">
        <f t="shared" ref="E36:E41" si="12">F36/D36-1</f>
        <v>0.30458793542905682</v>
      </c>
      <c r="F36" s="107">
        <v>3071</v>
      </c>
      <c r="G36" s="226">
        <f t="shared" ref="G36:I41" si="13">H36/F36-1</f>
        <v>1.3350700097688017E-2</v>
      </c>
      <c r="H36" s="107">
        <v>3112</v>
      </c>
      <c r="I36" s="226">
        <f t="shared" si="13"/>
        <v>8.9331619537275087E-2</v>
      </c>
      <c r="J36" s="375">
        <v>3390</v>
      </c>
      <c r="K36" s="226">
        <f t="shared" ref="K36:M41" si="14">L36/J36-1</f>
        <v>-1.3679209308637752E-2</v>
      </c>
      <c r="L36" s="375">
        <v>3343.627480443718</v>
      </c>
      <c r="M36" s="226">
        <f t="shared" si="14"/>
        <v>-1.0057185090264764E-2</v>
      </c>
      <c r="N36" s="375">
        <v>3310</v>
      </c>
      <c r="O36" s="332"/>
      <c r="P36" s="350"/>
      <c r="Q36" s="332"/>
      <c r="R36" s="350"/>
    </row>
    <row r="37" spans="1:18" ht="15" customHeight="1" x14ac:dyDescent="0.2">
      <c r="A37" s="234" t="s">
        <v>157</v>
      </c>
      <c r="B37" s="227" t="s">
        <v>32</v>
      </c>
      <c r="C37" s="225" t="s">
        <v>32</v>
      </c>
      <c r="D37" s="107">
        <v>2274</v>
      </c>
      <c r="E37" s="226">
        <f t="shared" si="12"/>
        <v>-0.19832893579595423</v>
      </c>
      <c r="F37" s="107">
        <v>1823</v>
      </c>
      <c r="G37" s="226">
        <f t="shared" si="13"/>
        <v>0.2276467361492045</v>
      </c>
      <c r="H37" s="107">
        <v>2238</v>
      </c>
      <c r="I37" s="226">
        <f t="shared" si="13"/>
        <v>0.13002680965147451</v>
      </c>
      <c r="J37" s="375">
        <v>2529</v>
      </c>
      <c r="K37" s="226">
        <f t="shared" si="14"/>
        <v>1.3741390955209987E-2</v>
      </c>
      <c r="L37" s="375">
        <v>2563.7519777257262</v>
      </c>
      <c r="M37" s="226">
        <f t="shared" si="14"/>
        <v>-6.6602377768694376E-2</v>
      </c>
      <c r="N37" s="375">
        <v>2393</v>
      </c>
      <c r="O37" s="332"/>
      <c r="P37" s="350"/>
      <c r="Q37" s="332"/>
      <c r="R37" s="350"/>
    </row>
    <row r="38" spans="1:18" ht="15" customHeight="1" x14ac:dyDescent="0.2">
      <c r="A38" s="234" t="s">
        <v>158</v>
      </c>
      <c r="B38" s="227" t="s">
        <v>32</v>
      </c>
      <c r="C38" s="225" t="s">
        <v>32</v>
      </c>
      <c r="D38" s="107">
        <v>1869</v>
      </c>
      <c r="E38" s="226">
        <f t="shared" si="12"/>
        <v>-6.3135366506153034E-2</v>
      </c>
      <c r="F38" s="107">
        <v>1751</v>
      </c>
      <c r="G38" s="226">
        <f t="shared" si="13"/>
        <v>-0.21816105082809822</v>
      </c>
      <c r="H38" s="107">
        <v>1369</v>
      </c>
      <c r="I38" s="226">
        <f t="shared" si="13"/>
        <v>0.37983929875821776</v>
      </c>
      <c r="J38" s="375">
        <v>1889</v>
      </c>
      <c r="K38" s="226">
        <f t="shared" si="14"/>
        <v>2.8637814303515086E-2</v>
      </c>
      <c r="L38" s="375">
        <v>1943.0968312193399</v>
      </c>
      <c r="M38" s="226">
        <f t="shared" si="14"/>
        <v>-3.2986946501846526E-2</v>
      </c>
      <c r="N38" s="375">
        <v>1879</v>
      </c>
      <c r="O38" s="332"/>
      <c r="P38" s="350"/>
      <c r="Q38" s="332"/>
      <c r="R38" s="350"/>
    </row>
    <row r="39" spans="1:18" ht="15" customHeight="1" x14ac:dyDescent="0.2">
      <c r="A39" s="234" t="s">
        <v>159</v>
      </c>
      <c r="B39" s="227" t="s">
        <v>32</v>
      </c>
      <c r="C39" s="225" t="s">
        <v>32</v>
      </c>
      <c r="D39" s="107">
        <v>2649</v>
      </c>
      <c r="E39" s="226">
        <f t="shared" si="12"/>
        <v>4.3035107587769073E-2</v>
      </c>
      <c r="F39" s="107">
        <v>2763</v>
      </c>
      <c r="G39" s="226">
        <f t="shared" si="13"/>
        <v>-5.2841114730365568E-2</v>
      </c>
      <c r="H39" s="107">
        <v>2617</v>
      </c>
      <c r="I39" s="226">
        <f t="shared" si="13"/>
        <v>4.6236148261368015E-2</v>
      </c>
      <c r="J39" s="375">
        <v>2738</v>
      </c>
      <c r="K39" s="226">
        <f t="shared" si="14"/>
        <v>-2.0674764174218763E-2</v>
      </c>
      <c r="L39" s="375">
        <v>2681.3924956909891</v>
      </c>
      <c r="M39" s="226">
        <f t="shared" si="14"/>
        <v>3.1553569440123219E-2</v>
      </c>
      <c r="N39" s="375">
        <v>2766</v>
      </c>
      <c r="O39" s="332"/>
      <c r="P39" s="350"/>
      <c r="Q39" s="332"/>
      <c r="R39" s="350"/>
    </row>
    <row r="40" spans="1:18" ht="15" customHeight="1" x14ac:dyDescent="0.2">
      <c r="A40" s="234" t="s">
        <v>160</v>
      </c>
      <c r="B40" s="227" t="s">
        <v>32</v>
      </c>
      <c r="C40" s="225" t="s">
        <v>32</v>
      </c>
      <c r="D40" s="107">
        <v>5938</v>
      </c>
      <c r="E40" s="226">
        <f t="shared" si="12"/>
        <v>-0.16301785112832601</v>
      </c>
      <c r="F40" s="107">
        <v>4970</v>
      </c>
      <c r="G40" s="226">
        <f t="shared" si="13"/>
        <v>-0.10845070422535208</v>
      </c>
      <c r="H40" s="107">
        <v>4431</v>
      </c>
      <c r="I40" s="226">
        <f t="shared" si="13"/>
        <v>0.16723087339201093</v>
      </c>
      <c r="J40" s="375">
        <v>5172</v>
      </c>
      <c r="K40" s="226">
        <f t="shared" si="14"/>
        <v>-8.9781708545434102E-2</v>
      </c>
      <c r="L40" s="375">
        <v>4707.6490034030148</v>
      </c>
      <c r="M40" s="226">
        <f t="shared" si="14"/>
        <v>-6.5988140402662987E-2</v>
      </c>
      <c r="N40" s="375">
        <v>4397</v>
      </c>
      <c r="O40" s="332"/>
      <c r="P40" s="350"/>
      <c r="Q40" s="332"/>
      <c r="R40" s="350"/>
    </row>
    <row r="41" spans="1:18" ht="15" customHeight="1" x14ac:dyDescent="0.2">
      <c r="A41" s="63" t="s">
        <v>48</v>
      </c>
      <c r="B41" s="227" t="s">
        <v>32</v>
      </c>
      <c r="C41" s="225" t="s">
        <v>32</v>
      </c>
      <c r="D41" s="107">
        <v>9972</v>
      </c>
      <c r="E41" s="226">
        <f t="shared" si="12"/>
        <v>-1.0028078620138992E-4</v>
      </c>
      <c r="F41" s="107">
        <v>9971</v>
      </c>
      <c r="G41" s="226">
        <f t="shared" si="13"/>
        <v>-4.4830007020358997E-2</v>
      </c>
      <c r="H41" s="107">
        <v>9524</v>
      </c>
      <c r="I41" s="226">
        <f t="shared" si="13"/>
        <v>-0.24317513649727007</v>
      </c>
      <c r="J41" s="375">
        <v>7208</v>
      </c>
      <c r="K41" s="226">
        <f t="shared" si="14"/>
        <v>6.9295534339236298E-2</v>
      </c>
      <c r="L41" s="375">
        <v>7707.4822115172146</v>
      </c>
      <c r="M41" s="226">
        <f t="shared" si="14"/>
        <v>-8.3661836313886351E-3</v>
      </c>
      <c r="N41" s="375">
        <v>7643</v>
      </c>
      <c r="O41" s="332"/>
      <c r="P41" s="350"/>
      <c r="Q41" s="332"/>
      <c r="R41" s="350"/>
    </row>
    <row r="42" spans="1:18" ht="15" customHeight="1" x14ac:dyDescent="0.2">
      <c r="A42" s="63"/>
      <c r="B42" s="227"/>
      <c r="C42" s="225"/>
      <c r="D42" s="107"/>
      <c r="E42" s="226"/>
      <c r="F42" s="107"/>
      <c r="G42" s="226"/>
      <c r="H42" s="107"/>
      <c r="I42" s="226"/>
      <c r="J42" s="375"/>
      <c r="K42" s="226"/>
      <c r="L42" s="375"/>
      <c r="M42" s="226"/>
      <c r="N42" s="375"/>
      <c r="O42" s="332"/>
      <c r="P42" s="350"/>
      <c r="Q42" s="332"/>
      <c r="R42" s="350"/>
    </row>
    <row r="43" spans="1:18" ht="15" customHeight="1" x14ac:dyDescent="0.2">
      <c r="A43" s="272" t="s">
        <v>421</v>
      </c>
      <c r="B43" s="227"/>
      <c r="C43" s="225"/>
      <c r="D43" s="107"/>
      <c r="E43" s="226"/>
      <c r="F43" s="107"/>
      <c r="G43" s="226"/>
      <c r="H43" s="107"/>
      <c r="I43" s="226"/>
      <c r="J43" s="386" t="s">
        <v>424</v>
      </c>
      <c r="K43" s="226"/>
      <c r="L43" s="386" t="s">
        <v>423</v>
      </c>
      <c r="M43" s="226"/>
      <c r="N43" s="386" t="s">
        <v>422</v>
      </c>
      <c r="O43" s="332"/>
      <c r="P43" s="350"/>
      <c r="Q43" s="332"/>
      <c r="R43" s="350"/>
    </row>
    <row r="44" spans="1:18" ht="15" customHeight="1" x14ac:dyDescent="0.2">
      <c r="A44" s="23"/>
      <c r="B44" s="191"/>
      <c r="C44" s="172"/>
      <c r="D44" s="24"/>
      <c r="E44" s="14"/>
      <c r="F44" s="24"/>
      <c r="G44" s="14"/>
      <c r="H44" s="24"/>
      <c r="I44" s="14"/>
      <c r="J44" s="24"/>
      <c r="K44" s="14"/>
      <c r="L44" s="24"/>
      <c r="M44" s="14"/>
      <c r="N44" s="24"/>
      <c r="O44" s="332"/>
      <c r="P44" s="350"/>
      <c r="Q44" s="332"/>
      <c r="R44" s="351"/>
    </row>
    <row r="45" spans="1:18" ht="15" customHeight="1" x14ac:dyDescent="0.2">
      <c r="A45" s="26" t="s">
        <v>95</v>
      </c>
      <c r="B45" s="187"/>
      <c r="C45" s="27"/>
      <c r="D45" s="27"/>
      <c r="E45" s="27"/>
      <c r="F45" s="27"/>
      <c r="G45" s="27"/>
      <c r="H45" s="31"/>
      <c r="I45" s="27"/>
      <c r="J45" s="31"/>
      <c r="K45" s="27"/>
      <c r="L45" s="31"/>
      <c r="M45" s="27"/>
      <c r="N45" s="31"/>
      <c r="O45" s="332"/>
      <c r="P45" s="350"/>
      <c r="Q45" s="332"/>
    </row>
    <row r="46" spans="1:18" ht="15" customHeight="1" x14ac:dyDescent="0.2">
      <c r="A46" s="182" t="s">
        <v>142</v>
      </c>
      <c r="B46" s="228">
        <f>B48-B47</f>
        <v>24283</v>
      </c>
      <c r="C46" s="226">
        <f t="shared" ref="C46:C48" si="15">D46/B46-1</f>
        <v>4.1304616398303295E-2</v>
      </c>
      <c r="D46" s="229">
        <f>D48-D47</f>
        <v>25286</v>
      </c>
      <c r="E46" s="226">
        <f t="shared" ref="E46:E48" si="16">F46/D46-1</f>
        <v>4.4332832397373956E-2</v>
      </c>
      <c r="F46" s="229">
        <f>F48-F47</f>
        <v>26407</v>
      </c>
      <c r="G46" s="226">
        <f t="shared" ref="G46:I48" si="17">H46/F46-1</f>
        <v>3.3059416063922376E-2</v>
      </c>
      <c r="H46" s="229">
        <f>H48-H47</f>
        <v>27280</v>
      </c>
      <c r="I46" s="226">
        <f t="shared" si="17"/>
        <v>2.4890029325513208E-2</v>
      </c>
      <c r="J46" s="229">
        <f>J48-J47</f>
        <v>27959</v>
      </c>
      <c r="K46" s="226">
        <f t="shared" ref="K46:M48" si="18">L46/J46-1</f>
        <v>1.6595729460996411E-2</v>
      </c>
      <c r="L46" s="229">
        <f>L48-L47</f>
        <v>28423</v>
      </c>
      <c r="M46" s="226">
        <f t="shared" si="18"/>
        <v>1.8646870492206924E-2</v>
      </c>
      <c r="N46" s="229">
        <f>N48-N47</f>
        <v>28953</v>
      </c>
      <c r="O46" s="332"/>
      <c r="P46" s="350"/>
      <c r="Q46" s="332"/>
    </row>
    <row r="47" spans="1:18" ht="15" customHeight="1" x14ac:dyDescent="0.2">
      <c r="A47" s="183" t="s">
        <v>143</v>
      </c>
      <c r="B47" s="230">
        <v>655</v>
      </c>
      <c r="C47" s="226">
        <f t="shared" si="15"/>
        <v>-2.1374045801526687E-2</v>
      </c>
      <c r="D47" s="107">
        <v>641</v>
      </c>
      <c r="E47" s="226">
        <f t="shared" si="16"/>
        <v>0.24960998439937598</v>
      </c>
      <c r="F47" s="107">
        <v>801</v>
      </c>
      <c r="G47" s="226">
        <f t="shared" si="17"/>
        <v>-0.13857677902621723</v>
      </c>
      <c r="H47" s="107">
        <v>690</v>
      </c>
      <c r="I47" s="226">
        <f t="shared" si="17"/>
        <v>4.9275362318840665E-2</v>
      </c>
      <c r="J47" s="375">
        <v>724</v>
      </c>
      <c r="K47" s="226">
        <f t="shared" si="18"/>
        <v>0.14779005524861888</v>
      </c>
      <c r="L47" s="375">
        <v>831</v>
      </c>
      <c r="M47" s="226">
        <f t="shared" si="18"/>
        <v>9.6269554753309894E-3</v>
      </c>
      <c r="N47" s="375">
        <v>839</v>
      </c>
      <c r="O47" s="332"/>
      <c r="P47" s="350"/>
      <c r="Q47" s="332"/>
    </row>
    <row r="48" spans="1:18" ht="15" customHeight="1" x14ac:dyDescent="0.2">
      <c r="A48" s="184" t="s">
        <v>141</v>
      </c>
      <c r="B48" s="231">
        <f>'Aantal bedrijven'!B44</f>
        <v>24938</v>
      </c>
      <c r="C48" s="232">
        <f t="shared" si="15"/>
        <v>3.9658352714732503E-2</v>
      </c>
      <c r="D48" s="233">
        <f>'Aantal bedrijven'!D44</f>
        <v>25927</v>
      </c>
      <c r="E48" s="232">
        <f t="shared" si="16"/>
        <v>4.9407953099085855E-2</v>
      </c>
      <c r="F48" s="233">
        <f>'Aantal bedrijven'!F44</f>
        <v>27208</v>
      </c>
      <c r="G48" s="232">
        <f t="shared" si="17"/>
        <v>2.8006468685680685E-2</v>
      </c>
      <c r="H48" s="233">
        <f>'Aantal bedrijven'!H44</f>
        <v>27970</v>
      </c>
      <c r="I48" s="232">
        <f t="shared" si="17"/>
        <v>2.5491598140865213E-2</v>
      </c>
      <c r="J48" s="233">
        <f>'Aantal bedrijven'!J44</f>
        <v>28683</v>
      </c>
      <c r="K48" s="232">
        <f t="shared" si="18"/>
        <v>1.9907262141338089E-2</v>
      </c>
      <c r="L48" s="233">
        <f>'Aantal bedrijven'!L44</f>
        <v>29254</v>
      </c>
      <c r="M48" s="232">
        <f t="shared" si="18"/>
        <v>1.8390647432829699E-2</v>
      </c>
      <c r="N48" s="233">
        <f>'Aantal bedrijven'!N44</f>
        <v>29792</v>
      </c>
      <c r="O48" s="266"/>
    </row>
    <row r="49" spans="1:19" ht="15" customHeight="1" x14ac:dyDescent="0.2">
      <c r="A49" s="118" t="s">
        <v>130</v>
      </c>
      <c r="B49" s="18"/>
      <c r="C49" s="145"/>
      <c r="D49" s="18"/>
      <c r="E49" s="112"/>
      <c r="I49" s="112"/>
      <c r="K49" s="112"/>
      <c r="M49" s="112"/>
    </row>
    <row r="50" spans="1:19" ht="15" customHeight="1" x14ac:dyDescent="0.2">
      <c r="A50" s="111"/>
    </row>
    <row r="51" spans="1:19" ht="15" customHeight="1" x14ac:dyDescent="0.2">
      <c r="A51" s="274" t="s">
        <v>357</v>
      </c>
    </row>
    <row r="52" spans="1:19" ht="15" customHeight="1" x14ac:dyDescent="0.2">
      <c r="A52" s="2" t="s">
        <v>62</v>
      </c>
    </row>
    <row r="53" spans="1:19" ht="15" customHeight="1" x14ac:dyDescent="0.2">
      <c r="A53" s="116" t="s">
        <v>111</v>
      </c>
    </row>
    <row r="54" spans="1:19" ht="15" customHeight="1" x14ac:dyDescent="0.2">
      <c r="A54" s="116" t="s">
        <v>113</v>
      </c>
      <c r="P54" s="122"/>
      <c r="Q54" s="122"/>
    </row>
    <row r="55" spans="1:19" ht="15" customHeight="1" x14ac:dyDescent="0.2">
      <c r="A55" s="126" t="s">
        <v>135</v>
      </c>
      <c r="F55" s="13"/>
      <c r="G55" s="13"/>
      <c r="H55" s="13"/>
      <c r="J55" s="13"/>
      <c r="L55" s="13"/>
      <c r="N55" s="13"/>
    </row>
    <row r="56" spans="1:19" ht="15" customHeight="1" x14ac:dyDescent="0.2">
      <c r="A56" s="124" t="s">
        <v>136</v>
      </c>
      <c r="F56" s="13"/>
      <c r="G56" s="13"/>
      <c r="H56" s="13"/>
      <c r="J56" s="13"/>
      <c r="L56" s="13"/>
      <c r="N56" s="13"/>
    </row>
    <row r="57" spans="1:19" ht="15" customHeight="1" x14ac:dyDescent="0.2">
      <c r="A57" s="123" t="s">
        <v>133</v>
      </c>
      <c r="S57" s="266"/>
    </row>
    <row r="58" spans="1:19" ht="15" customHeight="1" x14ac:dyDescent="0.2">
      <c r="A58" s="123" t="s">
        <v>134</v>
      </c>
      <c r="D58" s="107"/>
      <c r="F58" s="45"/>
      <c r="G58" s="45"/>
      <c r="H58" s="45"/>
      <c r="J58" s="45"/>
      <c r="L58" s="45"/>
      <c r="N58" s="45"/>
    </row>
    <row r="59" spans="1:19" s="45" customFormat="1" ht="15" customHeight="1" x14ac:dyDescent="0.2">
      <c r="A59" s="106"/>
      <c r="B59" s="1"/>
      <c r="C59" s="148"/>
      <c r="D59" s="1"/>
      <c r="E59" s="1"/>
      <c r="I59" s="1"/>
      <c r="K59" s="1"/>
      <c r="M59" s="1"/>
    </row>
    <row r="60" spans="1:19" s="45" customFormat="1" ht="15" customHeight="1" x14ac:dyDescent="0.2">
      <c r="A60" s="106"/>
      <c r="B60" s="1"/>
      <c r="C60" s="148"/>
      <c r="D60" s="1"/>
      <c r="E60" s="1"/>
      <c r="I60" s="1"/>
      <c r="K60" s="1"/>
      <c r="M60" s="1"/>
    </row>
    <row r="61" spans="1:19" s="45" customFormat="1" ht="15" customHeight="1" x14ac:dyDescent="0.2">
      <c r="A61" s="106"/>
      <c r="B61" s="1"/>
      <c r="C61" s="148"/>
      <c r="D61" s="1"/>
      <c r="E61" s="1"/>
      <c r="F61" s="1"/>
      <c r="G61" s="1"/>
      <c r="H61" s="1"/>
      <c r="I61" s="1"/>
      <c r="J61" s="1"/>
      <c r="K61" s="1"/>
      <c r="L61" s="1"/>
      <c r="M61" s="1"/>
      <c r="N61" s="1"/>
      <c r="O61" s="396"/>
      <c r="P61" s="396"/>
      <c r="Q61" s="396"/>
    </row>
    <row r="62" spans="1:19" ht="15" customHeight="1" x14ac:dyDescent="0.2">
      <c r="A62" s="106"/>
      <c r="O62" s="397"/>
      <c r="P62" s="397"/>
      <c r="Q62" s="397"/>
    </row>
    <row r="63" spans="1:19" ht="15" customHeight="1" x14ac:dyDescent="0.2">
      <c r="A63" s="106"/>
    </row>
    <row r="64" spans="1:19" ht="15" customHeight="1" x14ac:dyDescent="0.2">
      <c r="A64" s="106"/>
    </row>
    <row r="79" spans="6:18" ht="15" customHeight="1" x14ac:dyDescent="0.2">
      <c r="F79" s="13"/>
      <c r="G79" s="13"/>
      <c r="H79" s="13"/>
      <c r="J79" s="13"/>
      <c r="L79" s="13"/>
      <c r="N79" s="13"/>
    </row>
    <row r="80" spans="6:18" ht="15" customHeight="1" x14ac:dyDescent="0.2">
      <c r="F80" s="13"/>
      <c r="G80" s="13"/>
      <c r="H80" s="13"/>
      <c r="J80" s="13"/>
      <c r="L80" s="13"/>
      <c r="N80" s="13"/>
      <c r="O80" s="397"/>
      <c r="P80" s="397"/>
      <c r="Q80" s="397"/>
      <c r="R80" s="397"/>
    </row>
    <row r="81" spans="15:18" ht="15" customHeight="1" x14ac:dyDescent="0.2">
      <c r="O81" s="397"/>
      <c r="P81" s="397"/>
      <c r="Q81" s="397"/>
      <c r="R81" s="397"/>
    </row>
    <row r="82" spans="15:18" ht="15" customHeight="1" x14ac:dyDescent="0.2">
      <c r="O82" s="397"/>
      <c r="P82" s="375"/>
      <c r="Q82" s="397"/>
      <c r="R82" s="397"/>
    </row>
    <row r="83" spans="15:18" ht="15" customHeight="1" x14ac:dyDescent="0.2">
      <c r="O83" s="397"/>
      <c r="P83" s="397"/>
      <c r="Q83" s="397"/>
      <c r="R83" s="397"/>
    </row>
    <row r="84" spans="15:18" ht="15" customHeight="1" x14ac:dyDescent="0.2">
      <c r="O84" s="397"/>
      <c r="P84" s="397"/>
      <c r="Q84" s="397"/>
      <c r="R84" s="397"/>
    </row>
    <row r="85" spans="15:18" ht="15" customHeight="1" x14ac:dyDescent="0.2">
      <c r="O85" s="397"/>
      <c r="P85" s="397"/>
      <c r="Q85" s="397"/>
      <c r="R85" s="397"/>
    </row>
    <row r="86" spans="15:18" ht="15" customHeight="1" x14ac:dyDescent="0.2">
      <c r="O86" s="397"/>
      <c r="P86" s="397"/>
      <c r="Q86" s="397"/>
      <c r="R86" s="397"/>
    </row>
    <row r="87" spans="15:18" ht="15" customHeight="1" x14ac:dyDescent="0.2">
      <c r="O87" s="397"/>
      <c r="P87" s="397"/>
      <c r="Q87" s="397"/>
      <c r="R87" s="397"/>
    </row>
    <row r="88" spans="15:18" ht="15" customHeight="1" x14ac:dyDescent="0.2">
      <c r="O88" s="397"/>
      <c r="P88" s="397"/>
      <c r="Q88" s="397"/>
      <c r="R88" s="397"/>
    </row>
    <row r="89" spans="15:18" ht="15" customHeight="1" x14ac:dyDescent="0.2">
      <c r="O89" s="397"/>
      <c r="P89" s="397"/>
      <c r="Q89" s="397"/>
      <c r="R89" s="397"/>
    </row>
    <row r="90" spans="15:18" ht="15" customHeight="1" x14ac:dyDescent="0.2">
      <c r="O90" s="397"/>
      <c r="P90" s="397"/>
      <c r="Q90" s="397"/>
      <c r="R90" s="397"/>
    </row>
    <row r="91" spans="15:18" ht="15" customHeight="1" x14ac:dyDescent="0.2">
      <c r="O91" s="397"/>
      <c r="P91" s="397"/>
      <c r="Q91" s="397"/>
      <c r="R91" s="397"/>
    </row>
    <row r="92" spans="15:18" ht="15" customHeight="1" x14ac:dyDescent="0.2">
      <c r="O92" s="397"/>
      <c r="P92" s="397"/>
      <c r="Q92" s="397"/>
      <c r="R92" s="397"/>
    </row>
    <row r="93" spans="15:18" ht="15" customHeight="1" x14ac:dyDescent="0.2">
      <c r="O93" s="397"/>
      <c r="P93" s="397"/>
      <c r="Q93" s="397"/>
      <c r="R93" s="397"/>
    </row>
    <row r="94" spans="15:18" ht="15" customHeight="1" x14ac:dyDescent="0.2">
      <c r="O94" s="397"/>
      <c r="P94" s="397"/>
      <c r="Q94" s="397"/>
      <c r="R94" s="397"/>
    </row>
    <row r="95" spans="15:18" ht="15" customHeight="1" x14ac:dyDescent="0.2">
      <c r="O95" s="397"/>
      <c r="P95" s="397"/>
      <c r="Q95" s="397"/>
      <c r="R95" s="397"/>
    </row>
    <row r="96" spans="15:18" ht="15" customHeight="1" x14ac:dyDescent="0.2">
      <c r="O96" s="397"/>
      <c r="P96" s="397"/>
      <c r="Q96" s="397"/>
      <c r="R96" s="397"/>
    </row>
    <row r="97" spans="15:18" ht="15" customHeight="1" x14ac:dyDescent="0.2">
      <c r="O97" s="397"/>
      <c r="P97" s="397"/>
      <c r="Q97" s="397"/>
      <c r="R97" s="397"/>
    </row>
    <row r="98" spans="15:18" ht="15" customHeight="1" x14ac:dyDescent="0.2">
      <c r="O98" s="397"/>
      <c r="P98" s="397"/>
      <c r="Q98" s="397"/>
      <c r="R98" s="397"/>
    </row>
    <row r="99" spans="15:18" ht="15" customHeight="1" x14ac:dyDescent="0.2">
      <c r="O99" s="397"/>
      <c r="P99" s="397"/>
      <c r="Q99" s="397"/>
      <c r="R99" s="397"/>
    </row>
    <row r="100" spans="15:18" ht="15" customHeight="1" x14ac:dyDescent="0.2">
      <c r="O100" s="397"/>
      <c r="P100" s="397"/>
      <c r="Q100" s="397"/>
      <c r="R100" s="397"/>
    </row>
    <row r="101" spans="15:18" ht="15" customHeight="1" x14ac:dyDescent="0.2">
      <c r="O101" s="397"/>
      <c r="P101" s="397"/>
      <c r="Q101" s="397"/>
      <c r="R101" s="397"/>
    </row>
    <row r="102" spans="15:18" ht="15" customHeight="1" x14ac:dyDescent="0.2">
      <c r="O102" s="397"/>
      <c r="P102" s="397"/>
      <c r="Q102" s="397"/>
      <c r="R102" s="397"/>
    </row>
    <row r="103" spans="15:18" ht="15" customHeight="1" x14ac:dyDescent="0.2">
      <c r="O103" s="397"/>
      <c r="P103" s="397"/>
      <c r="Q103" s="397"/>
      <c r="R103" s="397"/>
    </row>
    <row r="104" spans="15:18" ht="15" customHeight="1" x14ac:dyDescent="0.2">
      <c r="O104" s="397"/>
      <c r="P104" s="397"/>
      <c r="Q104" s="397"/>
      <c r="R104" s="397"/>
    </row>
    <row r="117" spans="16:16" ht="15" customHeight="1" x14ac:dyDescent="0.2">
      <c r="P117" s="365"/>
    </row>
  </sheetData>
  <sheetProtection algorithmName="SHA-512" hashValue="VbW3Cx3cjw8fqUE0hNb5DRvRzcOlBodLnXtRJ8eOttaTf/JFMLW/3EHtl6Qexgv3gIPzv5ihiGixXxSO1hhyZQ==" saltValue="a1j5w1U4YrrT6erB70RRNw==" spinCount="100000" sheet="1" objects="1" scenarios="1" selectLockedCells="1" selectUnlockedCell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97"/>
  <sheetViews>
    <sheetView topLeftCell="B1" workbookViewId="0">
      <selection activeCell="P22" sqref="P22"/>
    </sheetView>
  </sheetViews>
  <sheetFormatPr defaultRowHeight="14.5" x14ac:dyDescent="0.35"/>
  <cols>
    <col min="1" max="1" width="66.54296875" customWidth="1"/>
    <col min="2" max="3" width="15.453125" customWidth="1"/>
    <col min="4" max="5" width="16" customWidth="1"/>
    <col min="6" max="14" width="17.81640625" customWidth="1"/>
  </cols>
  <sheetData>
    <row r="1" spans="1:14" ht="15.5" x14ac:dyDescent="0.35">
      <c r="A1" s="15" t="s">
        <v>96</v>
      </c>
      <c r="B1" s="16"/>
      <c r="C1" s="5" t="s">
        <v>55</v>
      </c>
      <c r="D1" s="16"/>
      <c r="E1" s="5" t="s">
        <v>55</v>
      </c>
      <c r="F1" s="16"/>
      <c r="G1" s="5" t="s">
        <v>55</v>
      </c>
      <c r="H1" s="16"/>
      <c r="I1" s="5" t="s">
        <v>55</v>
      </c>
      <c r="J1" s="16"/>
      <c r="K1" s="5" t="s">
        <v>55</v>
      </c>
      <c r="L1" s="16"/>
      <c r="M1" s="5" t="s">
        <v>55</v>
      </c>
      <c r="N1" s="16"/>
    </row>
    <row r="2" spans="1:14" x14ac:dyDescent="0.35">
      <c r="A2" s="17"/>
      <c r="B2" s="4">
        <v>2019</v>
      </c>
      <c r="C2" s="5" t="s">
        <v>151</v>
      </c>
      <c r="D2" s="4">
        <v>2020</v>
      </c>
      <c r="E2" s="5" t="s">
        <v>152</v>
      </c>
      <c r="F2" s="4">
        <v>2021</v>
      </c>
      <c r="G2" s="5" t="s">
        <v>204</v>
      </c>
      <c r="H2" s="4">
        <v>2022</v>
      </c>
      <c r="I2" s="5" t="s">
        <v>278</v>
      </c>
      <c r="J2" s="4">
        <v>2023</v>
      </c>
      <c r="K2" s="5" t="s">
        <v>301</v>
      </c>
      <c r="L2" s="4">
        <v>2024</v>
      </c>
      <c r="M2" s="5" t="s">
        <v>373</v>
      </c>
      <c r="N2" s="4">
        <v>2025</v>
      </c>
    </row>
    <row r="3" spans="1:14" x14ac:dyDescent="0.35">
      <c r="A3" s="258" t="s">
        <v>102</v>
      </c>
      <c r="B3" s="176">
        <f>'Aantal bedrijven'!B7</f>
        <v>21105</v>
      </c>
      <c r="C3" s="112">
        <f>D3/B3-1</f>
        <v>5.1172707889125757E-2</v>
      </c>
      <c r="D3" s="29">
        <f>'Aantal bedrijven'!D7</f>
        <v>22185</v>
      </c>
      <c r="E3" s="112">
        <f>F3/D3-1</f>
        <v>6.3556457065584882E-2</v>
      </c>
      <c r="F3" s="29">
        <f>'Aantal bedrijven'!F7</f>
        <v>23595</v>
      </c>
      <c r="G3" s="112">
        <f t="shared" ref="G3:I9" si="0">H3/F3-1</f>
        <v>3.6024581479126905E-2</v>
      </c>
      <c r="H3" s="29">
        <f>'Aantal bedrijven'!H7</f>
        <v>24445</v>
      </c>
      <c r="I3" s="112">
        <f t="shared" si="0"/>
        <v>3.4771937001431885E-2</v>
      </c>
      <c r="J3" s="29">
        <f>'Aantal bedrijven'!J7</f>
        <v>25295</v>
      </c>
      <c r="K3" s="112">
        <f t="shared" ref="K3:M9" si="1">L3/J3-1</f>
        <v>2.82664558213086E-2</v>
      </c>
      <c r="L3" s="29">
        <f>'Aantal bedrijven'!L7</f>
        <v>26010</v>
      </c>
      <c r="M3" s="112">
        <f t="shared" si="1"/>
        <v>2.2875816993463971E-2</v>
      </c>
      <c r="N3" s="29">
        <f>'Aantal bedrijven'!N7</f>
        <v>26605</v>
      </c>
    </row>
    <row r="4" spans="1:14" x14ac:dyDescent="0.35">
      <c r="A4" s="114" t="s">
        <v>103</v>
      </c>
      <c r="B4" s="109">
        <f>2*'Aantal bedrijven'!B46</f>
        <v>4204</v>
      </c>
      <c r="C4" s="112">
        <f t="shared" ref="C4:E9" si="2">D4/B4-1</f>
        <v>6.1845861084681708E-3</v>
      </c>
      <c r="D4" s="18">
        <f>2*'Aantal bedrijven'!D46</f>
        <v>4230</v>
      </c>
      <c r="E4" s="112">
        <f t="shared" si="2"/>
        <v>1.7021276595744705E-2</v>
      </c>
      <c r="F4" s="18">
        <f>2*'Aantal bedrijven'!F46</f>
        <v>4302</v>
      </c>
      <c r="G4" s="112">
        <f t="shared" si="0"/>
        <v>-2.3245002324500219E-2</v>
      </c>
      <c r="H4" s="18">
        <f>2*'Aantal bedrijven'!H46</f>
        <v>4202</v>
      </c>
      <c r="I4" s="112">
        <f t="shared" si="0"/>
        <v>-6.6634935744883661E-3</v>
      </c>
      <c r="J4" s="18">
        <f>2*'Aantal bedrijven'!J46</f>
        <v>4174</v>
      </c>
      <c r="K4" s="112">
        <f t="shared" si="1"/>
        <v>-7.6665069477719339E-3</v>
      </c>
      <c r="L4" s="18">
        <f>2*'Aantal bedrijven'!L46</f>
        <v>4142</v>
      </c>
      <c r="M4" s="112">
        <f t="shared" si="1"/>
        <v>5.3114437469821141E-3</v>
      </c>
      <c r="N4" s="18">
        <f>2*'Aantal bedrijven'!N46</f>
        <v>4164</v>
      </c>
    </row>
    <row r="5" spans="1:14" x14ac:dyDescent="0.35">
      <c r="A5" s="114" t="s">
        <v>104</v>
      </c>
      <c r="B5" s="109">
        <f>'Aantal bedrijven'!B45</f>
        <v>440</v>
      </c>
      <c r="C5" s="112">
        <f t="shared" si="2"/>
        <v>1.8181818181818077E-2</v>
      </c>
      <c r="D5" s="18">
        <f>'Aantal bedrijven'!D45</f>
        <v>448</v>
      </c>
      <c r="E5" s="112">
        <f t="shared" si="2"/>
        <v>0.10714285714285721</v>
      </c>
      <c r="F5" s="18">
        <f>'Aantal bedrijven'!F45</f>
        <v>496</v>
      </c>
      <c r="G5" s="112">
        <f t="shared" si="0"/>
        <v>1.6129032258064502E-2</v>
      </c>
      <c r="H5" s="18">
        <f>'Aantal bedrijven'!H45</f>
        <v>504</v>
      </c>
      <c r="I5" s="112">
        <f t="shared" si="0"/>
        <v>3.1746031746031855E-2</v>
      </c>
      <c r="J5" s="18">
        <f>'Aantal bedrijven'!J45</f>
        <v>520</v>
      </c>
      <c r="K5" s="112">
        <f t="shared" si="1"/>
        <v>0.14423076923076916</v>
      </c>
      <c r="L5" s="18">
        <f>'Aantal bedrijven'!L45</f>
        <v>595</v>
      </c>
      <c r="M5" s="112">
        <f t="shared" si="1"/>
        <v>0.11932773109243699</v>
      </c>
      <c r="N5" s="18">
        <f>'Aantal bedrijven'!N45</f>
        <v>666</v>
      </c>
    </row>
    <row r="6" spans="1:14" x14ac:dyDescent="0.35">
      <c r="A6" s="114" t="s">
        <v>105</v>
      </c>
      <c r="B6" s="109">
        <f>Medewerkers!B48-B3</f>
        <v>3833</v>
      </c>
      <c r="C6" s="112">
        <f t="shared" si="2"/>
        <v>-2.3741194886511829E-2</v>
      </c>
      <c r="D6" s="18">
        <f>Medewerkers!D48-D3</f>
        <v>3742</v>
      </c>
      <c r="E6" s="112">
        <f t="shared" si="2"/>
        <v>-3.4473543559593756E-2</v>
      </c>
      <c r="F6" s="18">
        <f>Medewerkers!F48-F3</f>
        <v>3613</v>
      </c>
      <c r="G6" s="112">
        <f t="shared" si="0"/>
        <v>-2.4356490451148627E-2</v>
      </c>
      <c r="H6" s="18">
        <f>Medewerkers!H48-H3</f>
        <v>3525</v>
      </c>
      <c r="I6" s="112">
        <f t="shared" si="0"/>
        <v>-3.8865248226950366E-2</v>
      </c>
      <c r="J6" s="18">
        <f>Medewerkers!J48-J3</f>
        <v>3388</v>
      </c>
      <c r="K6" s="112">
        <f t="shared" si="1"/>
        <v>-4.2502951593860638E-2</v>
      </c>
      <c r="L6" s="18">
        <f>Medewerkers!L48-L3</f>
        <v>3244</v>
      </c>
      <c r="M6" s="112">
        <f t="shared" si="1"/>
        <v>-1.7570900123304534E-2</v>
      </c>
      <c r="N6" s="18">
        <f>Medewerkers!N48-N3</f>
        <v>3187</v>
      </c>
    </row>
    <row r="7" spans="1:14" x14ac:dyDescent="0.35">
      <c r="A7" s="143" t="s">
        <v>150</v>
      </c>
      <c r="B7" s="109">
        <f>SUM(B3:B6)</f>
        <v>29582</v>
      </c>
      <c r="C7" s="112">
        <f t="shared" si="2"/>
        <v>3.4581840308295586E-2</v>
      </c>
      <c r="D7" s="18">
        <f>SUM(D3:D6)</f>
        <v>30605</v>
      </c>
      <c r="E7" s="112">
        <f t="shared" si="2"/>
        <v>4.57768338506781E-2</v>
      </c>
      <c r="F7" s="18">
        <f>SUM(F3:F6)</f>
        <v>32006</v>
      </c>
      <c r="G7" s="112">
        <f t="shared" si="0"/>
        <v>2.0933574954695944E-2</v>
      </c>
      <c r="H7" s="18">
        <f>SUM(H3:H6)</f>
        <v>32676</v>
      </c>
      <c r="I7" s="112">
        <f t="shared" si="0"/>
        <v>2.1453054229403801E-2</v>
      </c>
      <c r="J7" s="18">
        <f>SUM(J3:J6)</f>
        <v>33377</v>
      </c>
      <c r="K7" s="112">
        <f t="shared" si="1"/>
        <v>1.8395901369206324E-2</v>
      </c>
      <c r="L7" s="18">
        <f>SUM(L3:L6)</f>
        <v>33991</v>
      </c>
      <c r="M7" s="112">
        <f t="shared" si="1"/>
        <v>1.8563737459915908E-2</v>
      </c>
      <c r="N7" s="18">
        <f>SUM(N3:N6)</f>
        <v>34622</v>
      </c>
    </row>
    <row r="8" spans="1:14" x14ac:dyDescent="0.35">
      <c r="A8" s="114" t="s">
        <v>106</v>
      </c>
      <c r="B8" s="109">
        <f>Medewerkers!B4-Medewerkers!B47-B5</f>
        <v>25979</v>
      </c>
      <c r="C8" s="112">
        <f t="shared" si="2"/>
        <v>-7.4483236460217817E-2</v>
      </c>
      <c r="D8" s="18">
        <f>Medewerkers!D4-Medewerkers!D47-D5</f>
        <v>24044</v>
      </c>
      <c r="E8" s="112">
        <f t="shared" si="2"/>
        <v>-4.1257694227250008E-2</v>
      </c>
      <c r="F8" s="18">
        <f>Medewerkers!F4-Medewerkers!F47-F5</f>
        <v>23052</v>
      </c>
      <c r="G8" s="112">
        <f t="shared" si="0"/>
        <v>-4.1428075655040808E-2</v>
      </c>
      <c r="H8" s="18">
        <f>Medewerkers!H4-Medewerkers!H47-H5</f>
        <v>22097</v>
      </c>
      <c r="I8" s="112">
        <f t="shared" si="0"/>
        <v>-1.8780829976919988E-2</v>
      </c>
      <c r="J8" s="18">
        <f>Medewerkers!J4-Medewerkers!J47-J5</f>
        <v>21682</v>
      </c>
      <c r="K8" s="112">
        <f t="shared" si="1"/>
        <v>-7.4255142514527694E-3</v>
      </c>
      <c r="L8" s="18">
        <f>Medewerkers!L4-Medewerkers!L47-L5</f>
        <v>21521</v>
      </c>
      <c r="M8" s="112">
        <f t="shared" si="1"/>
        <v>-2.9598996329166849E-2</v>
      </c>
      <c r="N8" s="18">
        <f>Medewerkers!N4-Medewerkers!N47-N5</f>
        <v>20884</v>
      </c>
    </row>
    <row r="9" spans="1:14" x14ac:dyDescent="0.35">
      <c r="A9" s="108" t="s">
        <v>94</v>
      </c>
      <c r="B9" s="110">
        <f>SUM(B7:B8)</f>
        <v>55561</v>
      </c>
      <c r="C9" s="112">
        <f t="shared" si="2"/>
        <v>-1.6414391389643845E-2</v>
      </c>
      <c r="D9" s="30">
        <f>SUM(D7:D8)</f>
        <v>54649</v>
      </c>
      <c r="E9" s="112">
        <f t="shared" si="2"/>
        <v>7.4841259675382243E-3</v>
      </c>
      <c r="F9" s="30">
        <f>SUM(F7:F8)</f>
        <v>55058</v>
      </c>
      <c r="G9" s="112">
        <f t="shared" si="0"/>
        <v>-5.1763594754622444E-3</v>
      </c>
      <c r="H9" s="30">
        <f>SUM(H7:H8)</f>
        <v>54773</v>
      </c>
      <c r="I9" s="112">
        <f t="shared" si="0"/>
        <v>5.2215507640624992E-3</v>
      </c>
      <c r="J9" s="30">
        <f>SUM(J7:J8)</f>
        <v>55059</v>
      </c>
      <c r="K9" s="112">
        <f t="shared" si="1"/>
        <v>8.2275377322509335E-3</v>
      </c>
      <c r="L9" s="30">
        <f>SUM(L7:L8)</f>
        <v>55512</v>
      </c>
      <c r="M9" s="112">
        <f t="shared" si="1"/>
        <v>-1.080847384349326E-4</v>
      </c>
      <c r="N9" s="30">
        <f>SUM(N7:N8)</f>
        <v>55506</v>
      </c>
    </row>
    <row r="10" spans="1:14" x14ac:dyDescent="0.35">
      <c r="A10" s="20"/>
      <c r="B10" s="21"/>
      <c r="C10" s="21"/>
      <c r="D10" s="21"/>
      <c r="E10" s="21"/>
      <c r="F10" s="21"/>
      <c r="G10" s="21"/>
      <c r="H10" s="21"/>
      <c r="I10" s="21"/>
      <c r="J10" s="21"/>
      <c r="K10" s="21"/>
      <c r="L10" s="21"/>
      <c r="M10" s="21"/>
      <c r="N10" s="21"/>
    </row>
    <row r="11" spans="1:14" x14ac:dyDescent="0.35">
      <c r="A11" s="53" t="s">
        <v>66</v>
      </c>
      <c r="B11" s="45"/>
      <c r="C11" s="45"/>
      <c r="D11" s="45"/>
      <c r="E11" s="45"/>
      <c r="F11" s="45"/>
      <c r="G11" s="45"/>
      <c r="H11" s="45"/>
      <c r="I11" s="45"/>
      <c r="J11" s="45"/>
      <c r="K11" s="45"/>
      <c r="L11" s="45"/>
      <c r="M11" s="45"/>
      <c r="N11" s="45"/>
    </row>
    <row r="12" spans="1:14" x14ac:dyDescent="0.35">
      <c r="A12" s="121" t="s">
        <v>129</v>
      </c>
      <c r="B12" s="45"/>
      <c r="C12" s="45"/>
      <c r="D12" s="45"/>
      <c r="E12" s="45"/>
      <c r="F12" s="45"/>
      <c r="G12" s="45"/>
      <c r="H12" s="45"/>
      <c r="I12" s="45"/>
      <c r="J12" s="45"/>
      <c r="K12" s="45"/>
      <c r="L12" s="45"/>
      <c r="M12" s="45"/>
      <c r="N12" s="45"/>
    </row>
    <row r="14" spans="1:14" x14ac:dyDescent="0.35">
      <c r="A14" s="2" t="s">
        <v>62</v>
      </c>
    </row>
    <row r="15" spans="1:14" x14ac:dyDescent="0.35">
      <c r="A15" s="113" t="s">
        <v>97</v>
      </c>
    </row>
    <row r="16" spans="1:14" x14ac:dyDescent="0.35">
      <c r="A16" s="113" t="s">
        <v>98</v>
      </c>
    </row>
    <row r="17" spans="1:1" x14ac:dyDescent="0.35">
      <c r="A17" s="113" t="s">
        <v>99</v>
      </c>
    </row>
    <row r="18" spans="1:1" x14ac:dyDescent="0.35">
      <c r="A18" s="113" t="s">
        <v>100</v>
      </c>
    </row>
    <row r="19" spans="1:1" x14ac:dyDescent="0.35">
      <c r="A19" s="115" t="s">
        <v>107</v>
      </c>
    </row>
    <row r="20" spans="1:1" x14ac:dyDescent="0.35">
      <c r="A20" s="113" t="s">
        <v>101</v>
      </c>
    </row>
    <row r="59" spans="12:12" x14ac:dyDescent="0.35">
      <c r="L59">
        <v>625051434</v>
      </c>
    </row>
    <row r="80" spans="12:12" x14ac:dyDescent="0.35">
      <c r="L80">
        <f>'Maandcijfers medewerkers'!M14</f>
        <v>22947</v>
      </c>
    </row>
    <row r="94" spans="12:12" x14ac:dyDescent="0.35">
      <c r="L94">
        <v>14443.1572265625</v>
      </c>
    </row>
    <row r="95" spans="12:12" x14ac:dyDescent="0.35">
      <c r="L95">
        <v>14481.4033203125</v>
      </c>
    </row>
    <row r="96" spans="12:12" x14ac:dyDescent="0.35">
      <c r="L96">
        <v>14503.7841796875</v>
      </c>
    </row>
    <row r="97" spans="12:12" x14ac:dyDescent="0.35">
      <c r="L97">
        <v>14621.560546875</v>
      </c>
    </row>
  </sheetData>
  <sheetProtection algorithmName="SHA-512" hashValue="6DFEsLLhPmCwIdEXdUm4Vo6Ca5hXa+yjcjY0ZVOg4Gw2TGhZcKbkfW6YdrWdkNfmYqEqIZoq8KjhEgLvT0OTRw==" saltValue="I9R95Eqb2nFnlq9YsKGD8w==" spinCount="100000" sheet="1" objects="1" scenarios="1" selectLockedCells="1" selectUnlockedCell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D2D1D-638A-4313-AEC4-13829E1E3A63}">
  <dimension ref="A1:C78"/>
  <sheetViews>
    <sheetView zoomScale="90" zoomScaleNormal="90" workbookViewId="0">
      <selection activeCell="P22" sqref="P22"/>
    </sheetView>
  </sheetViews>
  <sheetFormatPr defaultColWidth="9.1796875" defaultRowHeight="15" customHeight="1" x14ac:dyDescent="0.35"/>
  <cols>
    <col min="1" max="1" width="62.81640625" style="161" bestFit="1" customWidth="1"/>
    <col min="2" max="2" width="27" style="161" customWidth="1"/>
    <col min="3" max="3" width="0" style="161" hidden="1" customWidth="1"/>
    <col min="4" max="16384" width="9.1796875" style="161"/>
  </cols>
  <sheetData>
    <row r="1" spans="1:3" ht="15" customHeight="1" x14ac:dyDescent="0.35">
      <c r="A1" s="34" t="s">
        <v>411</v>
      </c>
      <c r="B1" s="36"/>
    </row>
    <row r="2" spans="1:3" ht="15" customHeight="1" x14ac:dyDescent="0.35">
      <c r="A2" s="17"/>
      <c r="B2" s="5">
        <v>2025</v>
      </c>
    </row>
    <row r="3" spans="1:3" ht="15" customHeight="1" x14ac:dyDescent="0.35">
      <c r="A3" s="128"/>
      <c r="B3" s="299"/>
    </row>
    <row r="4" spans="1:3" ht="15" customHeight="1" x14ac:dyDescent="0.35">
      <c r="A4" s="259" t="s">
        <v>412</v>
      </c>
      <c r="B4" s="451">
        <v>32.9</v>
      </c>
    </row>
    <row r="5" spans="1:3" ht="15" customHeight="1" x14ac:dyDescent="0.35">
      <c r="A5" s="259" t="s">
        <v>415</v>
      </c>
      <c r="B5" s="452">
        <v>41.046511627907002</v>
      </c>
    </row>
    <row r="6" spans="1:3" ht="15" hidden="1" customHeight="1" x14ac:dyDescent="0.35">
      <c r="A6" s="259" t="s">
        <v>416</v>
      </c>
      <c r="B6" s="452">
        <f>C17/B17</f>
        <v>37.883658502453969</v>
      </c>
    </row>
    <row r="7" spans="1:3" ht="15" hidden="1" customHeight="1" x14ac:dyDescent="0.35">
      <c r="A7" s="162"/>
      <c r="B7" s="163"/>
    </row>
    <row r="8" spans="1:3" ht="15" hidden="1" customHeight="1" x14ac:dyDescent="0.2">
      <c r="A8" s="160"/>
    </row>
    <row r="9" spans="1:3" ht="15" hidden="1" customHeight="1" x14ac:dyDescent="0.2">
      <c r="A9" s="266"/>
    </row>
    <row r="10" spans="1:3" ht="15" hidden="1" customHeight="1" x14ac:dyDescent="0.35"/>
    <row r="11" spans="1:3" ht="15" hidden="1" customHeight="1" x14ac:dyDescent="0.35">
      <c r="A11" s="34" t="s">
        <v>417</v>
      </c>
      <c r="B11" s="36"/>
    </row>
    <row r="12" spans="1:3" ht="15" hidden="1" customHeight="1" x14ac:dyDescent="0.35">
      <c r="A12" s="17"/>
      <c r="B12" s="5">
        <v>2025</v>
      </c>
    </row>
    <row r="13" spans="1:3" ht="15" hidden="1" customHeight="1" x14ac:dyDescent="0.35">
      <c r="A13" s="128"/>
      <c r="B13" s="299"/>
    </row>
    <row r="14" spans="1:3" ht="15" hidden="1" customHeight="1" x14ac:dyDescent="0.35">
      <c r="A14" s="259" t="s">
        <v>418</v>
      </c>
      <c r="B14" s="453">
        <f>SUM('Werkzame personen'!N8,'Werkzame personen'!N5)</f>
        <v>21550</v>
      </c>
      <c r="C14" s="161">
        <f>B4*B14</f>
        <v>708995</v>
      </c>
    </row>
    <row r="15" spans="1:3" ht="15" hidden="1" customHeight="1" x14ac:dyDescent="0.35">
      <c r="A15" s="259" t="s">
        <v>413</v>
      </c>
      <c r="B15" s="453">
        <f>SUM('Werkzame personen'!N3,'Werkzame personen'!N6)</f>
        <v>29792</v>
      </c>
      <c r="C15" s="161">
        <f>(B15+B16)*B5</f>
        <v>1393775.3488372101</v>
      </c>
    </row>
    <row r="16" spans="1:3" ht="15" hidden="1" customHeight="1" x14ac:dyDescent="0.35">
      <c r="A16" s="259" t="s">
        <v>414</v>
      </c>
      <c r="B16" s="453">
        <f>'Werkzame personen'!N4</f>
        <v>4164</v>
      </c>
    </row>
    <row r="17" spans="1:3" ht="15" hidden="1" customHeight="1" x14ac:dyDescent="0.35">
      <c r="A17" s="259" t="s">
        <v>94</v>
      </c>
      <c r="B17" s="453">
        <f>B14+B15+B16</f>
        <v>55506</v>
      </c>
      <c r="C17" s="161">
        <f>SUM(C14:C15)</f>
        <v>2102770.3488372099</v>
      </c>
    </row>
    <row r="18" spans="1:3" ht="15" customHeight="1" x14ac:dyDescent="0.35">
      <c r="A18" s="162"/>
      <c r="B18" s="163"/>
    </row>
    <row r="19" spans="1:3" ht="15" customHeight="1" x14ac:dyDescent="0.35">
      <c r="A19"/>
    </row>
    <row r="20" spans="1:3" ht="15" customHeight="1" x14ac:dyDescent="0.35">
      <c r="A20" s="454" t="s">
        <v>420</v>
      </c>
      <c r="B20" s="387"/>
    </row>
    <row r="21" spans="1:3" ht="15" customHeight="1" x14ac:dyDescent="0.35">
      <c r="A21"/>
      <c r="B21" s="387"/>
    </row>
    <row r="22" spans="1:3" ht="15" customHeight="1" x14ac:dyDescent="0.35">
      <c r="A22"/>
      <c r="B22" s="387"/>
    </row>
    <row r="23" spans="1:3" ht="15" customHeight="1" x14ac:dyDescent="0.35">
      <c r="A23"/>
      <c r="B23" s="387"/>
    </row>
    <row r="24" spans="1:3" ht="15" customHeight="1" x14ac:dyDescent="0.35">
      <c r="A24"/>
      <c r="B24" s="387"/>
    </row>
    <row r="25" spans="1:3" ht="15" customHeight="1" x14ac:dyDescent="0.35">
      <c r="A25"/>
      <c r="B25" s="387"/>
    </row>
    <row r="26" spans="1:3" ht="15" customHeight="1" x14ac:dyDescent="0.35">
      <c r="A26"/>
      <c r="B26" s="387"/>
    </row>
    <row r="27" spans="1:3" ht="15" customHeight="1" x14ac:dyDescent="0.35">
      <c r="B27" s="387"/>
    </row>
    <row r="37" spans="2:2" ht="15" customHeight="1" x14ac:dyDescent="0.35">
      <c r="B37" s="387"/>
    </row>
    <row r="38" spans="2:2" ht="15" customHeight="1" x14ac:dyDescent="0.35">
      <c r="B38" s="387"/>
    </row>
    <row r="39" spans="2:2" ht="15" customHeight="1" x14ac:dyDescent="0.35">
      <c r="B39" s="387"/>
    </row>
    <row r="40" spans="2:2" ht="15" customHeight="1" x14ac:dyDescent="0.35">
      <c r="B40" s="387"/>
    </row>
    <row r="41" spans="2:2" ht="15" customHeight="1" x14ac:dyDescent="0.35">
      <c r="B41" s="387"/>
    </row>
    <row r="42" spans="2:2" ht="15" customHeight="1" x14ac:dyDescent="0.35">
      <c r="B42" s="387"/>
    </row>
    <row r="61" spans="2:2" ht="15" customHeight="1" x14ac:dyDescent="0.35">
      <c r="B61" s="362"/>
    </row>
    <row r="78" spans="2:2" ht="15" customHeight="1" x14ac:dyDescent="0.35">
      <c r="B78" s="362"/>
    </row>
  </sheetData>
  <sheetProtection algorithmName="SHA-512" hashValue="ClTptV3ny3/JMiz1Z57xvuk17KrZbN1kRuGjcl61p4768SCHx1PDFQkyVnzgQq8PHc5wWKRSlOE5AQzRBZZ8PA==" saltValue="swxLAa234zl4xMFbd7OhqA==" spinCount="100000" sheet="1" objects="1" scenarios="1" selectLockedCells="1" selectUnlockedCells="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11411-2699-468D-A33A-42CABBAF1B05}">
  <dimension ref="A1:Q131"/>
  <sheetViews>
    <sheetView topLeftCell="B1" zoomScaleNormal="100" workbookViewId="0">
      <selection activeCell="P22" sqref="P22"/>
    </sheetView>
  </sheetViews>
  <sheetFormatPr defaultColWidth="9.1796875" defaultRowHeight="15" customHeight="1" x14ac:dyDescent="0.35"/>
  <cols>
    <col min="1" max="1" width="68" style="14" customWidth="1"/>
    <col min="2" max="2" width="12.81640625" style="14" customWidth="1"/>
    <col min="3" max="3" width="14.453125" style="14" customWidth="1"/>
    <col min="4" max="4" width="12.81640625" style="14" customWidth="1"/>
    <col min="5" max="5" width="14.453125" style="14" customWidth="1"/>
    <col min="6" max="6" width="12.81640625" style="152" customWidth="1"/>
    <col min="7" max="7" width="13.81640625" style="152" bestFit="1" customWidth="1"/>
    <col min="8" max="8" width="12.81640625" style="152" customWidth="1"/>
    <col min="9" max="9" width="13.81640625" style="152" bestFit="1" customWidth="1"/>
    <col min="10" max="10" width="12.81640625" style="329" customWidth="1"/>
    <col min="11" max="11" width="13.81640625" style="152" bestFit="1" customWidth="1"/>
    <col min="12" max="12" width="12.81640625" style="329" customWidth="1"/>
    <col min="13" max="13" width="13.81640625" style="152" bestFit="1" customWidth="1"/>
    <col min="14" max="14" width="12.81640625" style="329" customWidth="1"/>
    <col min="15" max="16384" width="9.1796875" style="14"/>
  </cols>
  <sheetData>
    <row r="1" spans="1:17" ht="20.149999999999999" customHeight="1" x14ac:dyDescent="0.35">
      <c r="A1" s="34" t="s">
        <v>57</v>
      </c>
      <c r="B1" s="35"/>
      <c r="C1" s="5" t="s">
        <v>55</v>
      </c>
      <c r="D1" s="35"/>
      <c r="E1" s="5" t="s">
        <v>55</v>
      </c>
      <c r="F1" s="35"/>
      <c r="G1" s="5" t="s">
        <v>55</v>
      </c>
      <c r="H1" s="35"/>
      <c r="I1" s="5" t="s">
        <v>55</v>
      </c>
      <c r="J1" s="35"/>
      <c r="K1" s="5" t="s">
        <v>55</v>
      </c>
      <c r="L1" s="35"/>
      <c r="M1" s="5" t="s">
        <v>55</v>
      </c>
      <c r="N1" s="35"/>
    </row>
    <row r="2" spans="1:17" ht="15" customHeight="1" x14ac:dyDescent="0.35">
      <c r="A2" s="17"/>
      <c r="B2" s="4">
        <v>2019</v>
      </c>
      <c r="C2" s="5" t="s">
        <v>151</v>
      </c>
      <c r="D2" s="4">
        <v>2020</v>
      </c>
      <c r="E2" s="5" t="s">
        <v>152</v>
      </c>
      <c r="F2" s="4">
        <v>2021</v>
      </c>
      <c r="G2" s="5" t="s">
        <v>204</v>
      </c>
      <c r="H2" s="4">
        <v>2022</v>
      </c>
      <c r="I2" s="5" t="s">
        <v>278</v>
      </c>
      <c r="J2" s="4">
        <v>2023</v>
      </c>
      <c r="K2" s="5" t="s">
        <v>301</v>
      </c>
      <c r="L2" s="4">
        <v>2024</v>
      </c>
      <c r="M2" s="5" t="s">
        <v>373</v>
      </c>
      <c r="N2" s="4">
        <v>2025</v>
      </c>
    </row>
    <row r="3" spans="1:17" ht="15" customHeight="1" x14ac:dyDescent="0.35">
      <c r="A3" s="64" t="s">
        <v>231</v>
      </c>
      <c r="B3" s="280"/>
      <c r="C3" s="37"/>
      <c r="D3" s="37"/>
      <c r="E3" s="37"/>
      <c r="F3" s="37"/>
      <c r="G3" s="37"/>
      <c r="H3" s="37"/>
      <c r="I3" s="37"/>
      <c r="J3" s="37"/>
      <c r="K3" s="37"/>
      <c r="L3" s="37"/>
      <c r="M3" s="37"/>
      <c r="N3" s="37"/>
      <c r="O3" s="376"/>
      <c r="P3" s="376"/>
      <c r="Q3" s="371"/>
    </row>
    <row r="4" spans="1:17" ht="15" customHeight="1" x14ac:dyDescent="0.35">
      <c r="A4" s="281" t="s">
        <v>233</v>
      </c>
      <c r="B4" s="282"/>
      <c r="H4" s="18">
        <f>SUM(H5:H6)</f>
        <v>6274</v>
      </c>
      <c r="I4" s="174">
        <f>J4/H4-1</f>
        <v>-7.5390500478163869E-2</v>
      </c>
      <c r="J4" s="18">
        <f>SUM(J5:J6)</f>
        <v>5801</v>
      </c>
      <c r="K4" s="174">
        <f>L4/J4-1</f>
        <v>-6.3782106533356586E-3</v>
      </c>
      <c r="L4" s="18">
        <f>SUM(L5:L6)</f>
        <v>5764</v>
      </c>
      <c r="M4" s="174">
        <f>N4/L4-1</f>
        <v>9.3684941013185696E-3</v>
      </c>
      <c r="N4" s="18">
        <f>SUM(N5:N6)</f>
        <v>5818</v>
      </c>
      <c r="O4" s="376"/>
      <c r="P4" s="376"/>
      <c r="Q4" s="371"/>
    </row>
    <row r="5" spans="1:17" ht="15" customHeight="1" x14ac:dyDescent="0.35">
      <c r="A5" s="251" t="s">
        <v>230</v>
      </c>
      <c r="B5" s="18">
        <v>4397</v>
      </c>
      <c r="C5" s="172">
        <f>D5/B5-1</f>
        <v>7.9827154878326034E-2</v>
      </c>
      <c r="D5" s="18">
        <v>4748</v>
      </c>
      <c r="E5" s="174">
        <f>F5/D5-1</f>
        <v>-7.6453243470935184E-2</v>
      </c>
      <c r="F5" s="18">
        <v>4385</v>
      </c>
      <c r="G5" s="174">
        <f>H5/F5-1</f>
        <v>8.779931584948697E-2</v>
      </c>
      <c r="H5" s="18">
        <v>4770</v>
      </c>
      <c r="I5" s="174">
        <f>J5/H5-1</f>
        <v>-0.12767295597484274</v>
      </c>
      <c r="J5" s="18">
        <v>4161</v>
      </c>
      <c r="K5" s="174">
        <f>L5/J5-1</f>
        <v>-8.0509492910358138E-2</v>
      </c>
      <c r="L5" s="18">
        <v>3826</v>
      </c>
      <c r="M5" s="174">
        <f>N5/L5-1</f>
        <v>5.8546785154208081E-2</v>
      </c>
      <c r="N5" s="18">
        <v>4050</v>
      </c>
      <c r="O5" s="376"/>
      <c r="P5" s="376"/>
      <c r="Q5" s="371"/>
    </row>
    <row r="6" spans="1:17" ht="15" customHeight="1" x14ac:dyDescent="0.35">
      <c r="A6" s="279" t="s">
        <v>232</v>
      </c>
      <c r="B6" s="30"/>
      <c r="C6" s="172"/>
      <c r="D6" s="18"/>
      <c r="E6" s="18"/>
      <c r="F6" s="18"/>
      <c r="G6" s="18"/>
      <c r="H6" s="18">
        <v>1504</v>
      </c>
      <c r="I6" s="174">
        <f>J6/H6-1</f>
        <v>9.0425531914893664E-2</v>
      </c>
      <c r="J6" s="18">
        <v>1640</v>
      </c>
      <c r="K6" s="174">
        <f>L6/J6-1</f>
        <v>0.18170731707317067</v>
      </c>
      <c r="L6" s="18">
        <v>1938</v>
      </c>
      <c r="M6" s="174">
        <f>N6/L6-1</f>
        <v>-8.7719298245614086E-2</v>
      </c>
      <c r="N6" s="18">
        <v>1768</v>
      </c>
      <c r="O6" s="376"/>
      <c r="P6" s="376"/>
      <c r="Q6" s="371"/>
    </row>
    <row r="7" spans="1:17" ht="15" customHeight="1" x14ac:dyDescent="0.35">
      <c r="A7" s="168" t="s">
        <v>228</v>
      </c>
      <c r="B7" s="38"/>
      <c r="C7" s="38"/>
      <c r="D7" s="38"/>
      <c r="E7" s="38"/>
      <c r="F7" s="38"/>
      <c r="G7" s="38"/>
      <c r="H7" s="38"/>
      <c r="I7" s="38"/>
      <c r="J7" s="38"/>
      <c r="K7" s="38"/>
      <c r="L7" s="38"/>
      <c r="M7" s="38"/>
      <c r="N7" s="38"/>
      <c r="O7" s="376"/>
      <c r="P7" s="371"/>
      <c r="Q7" s="371"/>
    </row>
    <row r="8" spans="1:17" ht="15" customHeight="1" x14ac:dyDescent="0.35">
      <c r="A8" s="217" t="s">
        <v>59</v>
      </c>
      <c r="B8" s="29">
        <v>1926</v>
      </c>
      <c r="C8" s="172">
        <f t="shared" ref="C8:C9" si="0">D8/B8-1</f>
        <v>0.27102803738317749</v>
      </c>
      <c r="D8" s="18">
        <v>2448</v>
      </c>
      <c r="E8" s="174">
        <f t="shared" ref="E8:E9" si="1">F8/D8-1</f>
        <v>-0.30637254901960786</v>
      </c>
      <c r="F8" s="18">
        <f>F5-F9</f>
        <v>1698</v>
      </c>
      <c r="G8" s="174">
        <f t="shared" ref="G8:I9" si="2">H8/F8-1</f>
        <v>-4.1224970553592755E-3</v>
      </c>
      <c r="H8" s="18">
        <f>H5-H9</f>
        <v>1691</v>
      </c>
      <c r="I8" s="174">
        <f t="shared" si="2"/>
        <v>-4.3169722057953885E-2</v>
      </c>
      <c r="J8" s="18">
        <f>J5-J9</f>
        <v>1618</v>
      </c>
      <c r="K8" s="174">
        <f t="shared" ref="K8:K9" si="3">L8/J8-1</f>
        <v>3.2138442521631561E-2</v>
      </c>
      <c r="L8" s="18">
        <f>L5-L9</f>
        <v>1670</v>
      </c>
      <c r="M8" s="174">
        <f t="shared" ref="M8:M9" si="4">N8/L8-1</f>
        <v>0.16766467065868262</v>
      </c>
      <c r="N8" s="18">
        <f>N5-N9</f>
        <v>1950</v>
      </c>
      <c r="O8" s="376"/>
      <c r="P8" s="376"/>
      <c r="Q8" s="371"/>
    </row>
    <row r="9" spans="1:17" ht="15" customHeight="1" x14ac:dyDescent="0.35">
      <c r="A9" s="218" t="s">
        <v>126</v>
      </c>
      <c r="B9" s="18">
        <f>SUM(B12:B44)+'Uitstromers tm 2023'!B27</f>
        <v>2471</v>
      </c>
      <c r="C9" s="172">
        <f t="shared" si="0"/>
        <v>-6.9202751922298633E-2</v>
      </c>
      <c r="D9" s="18">
        <f>SUM(D12:D44)+'Uitstromers tm 2023'!D27</f>
        <v>2300</v>
      </c>
      <c r="E9" s="174">
        <f t="shared" si="1"/>
        <v>0.16826086956521746</v>
      </c>
      <c r="F9" s="18">
        <f>SUM(F12:F44)+'Uitstromers tm 2023'!F27</f>
        <v>2687</v>
      </c>
      <c r="G9" s="174">
        <f t="shared" si="2"/>
        <v>0.1458876069966506</v>
      </c>
      <c r="H9" s="18">
        <f>SUM(H12:H44)+'Uitstromers tm 2023'!H27</f>
        <v>3079</v>
      </c>
      <c r="I9" s="174">
        <f t="shared" si="2"/>
        <v>-0.17408249431633649</v>
      </c>
      <c r="J9" s="18">
        <f>SUM(J12:J44)+'Uitstromers tm 2023'!J27</f>
        <v>2543</v>
      </c>
      <c r="K9" s="174">
        <f t="shared" si="3"/>
        <v>-0.15218246165945737</v>
      </c>
      <c r="L9" s="18">
        <f>SUM(L12:L44)</f>
        <v>2156</v>
      </c>
      <c r="M9" s="174">
        <f t="shared" si="4"/>
        <v>-2.5974025974025983E-2</v>
      </c>
      <c r="N9" s="18">
        <f>SUM(N12:N44)</f>
        <v>2100</v>
      </c>
      <c r="O9" s="376"/>
      <c r="P9" s="376"/>
      <c r="Q9" s="371"/>
    </row>
    <row r="10" spans="1:17" ht="15" customHeight="1" x14ac:dyDescent="0.35">
      <c r="A10" s="170"/>
      <c r="B10" s="30"/>
      <c r="C10" s="172"/>
      <c r="D10" s="18"/>
      <c r="E10" s="18"/>
      <c r="F10" s="18"/>
      <c r="G10" s="18"/>
      <c r="H10" s="18"/>
      <c r="I10" s="18"/>
      <c r="J10" s="18"/>
      <c r="K10" s="18"/>
      <c r="L10" s="18"/>
      <c r="M10" s="18"/>
      <c r="N10" s="18"/>
      <c r="O10" s="376"/>
      <c r="P10" s="376"/>
      <c r="Q10" s="371"/>
    </row>
    <row r="11" spans="1:17" ht="15" customHeight="1" x14ac:dyDescent="0.35">
      <c r="A11" s="168" t="s">
        <v>229</v>
      </c>
      <c r="B11" s="38"/>
      <c r="C11" s="38"/>
      <c r="D11" s="38"/>
      <c r="E11" s="38"/>
      <c r="F11" s="38"/>
      <c r="G11" s="38"/>
      <c r="H11" s="38"/>
      <c r="I11" s="38"/>
      <c r="J11" s="38"/>
      <c r="K11" s="38"/>
      <c r="L11" s="38"/>
      <c r="M11" s="38"/>
      <c r="N11" s="38"/>
      <c r="O11" s="376"/>
      <c r="P11" s="376"/>
      <c r="Q11" s="371"/>
    </row>
    <row r="12" spans="1:17" ht="15" customHeight="1" x14ac:dyDescent="0.35">
      <c r="A12" s="376" t="s">
        <v>38</v>
      </c>
      <c r="B12" s="138">
        <v>641</v>
      </c>
      <c r="C12" s="172">
        <f t="shared" ref="C12:C21" si="5">D12/B12-1</f>
        <v>-2.9641185647425905E-2</v>
      </c>
      <c r="D12" s="18">
        <v>622</v>
      </c>
      <c r="E12" s="174">
        <f t="shared" ref="E12:E21" si="6">F12/D12-1</f>
        <v>4.9839228295819993E-2</v>
      </c>
      <c r="F12" s="18">
        <v>653</v>
      </c>
      <c r="G12" s="174">
        <f t="shared" ref="G12:G21" si="7">H12/F12-1</f>
        <v>8.2695252679938713E-2</v>
      </c>
      <c r="H12" s="18">
        <v>707</v>
      </c>
      <c r="I12" s="174">
        <f t="shared" ref="I12:I21" si="8">J12/H12-1</f>
        <v>-0.19377652050919381</v>
      </c>
      <c r="J12" s="18">
        <v>570</v>
      </c>
      <c r="K12" s="174">
        <f t="shared" ref="K12:K22" si="9">L12/J12-1</f>
        <v>-0.14385964912280702</v>
      </c>
      <c r="L12" s="18">
        <v>488</v>
      </c>
      <c r="M12" s="174">
        <f t="shared" ref="M12:M35" si="10">N12/L12-1</f>
        <v>-8.1967213114754189E-3</v>
      </c>
      <c r="N12" s="18">
        <v>484</v>
      </c>
      <c r="O12" s="376"/>
      <c r="P12" s="376"/>
      <c r="Q12" s="371"/>
    </row>
    <row r="13" spans="1:17" ht="15" customHeight="1" x14ac:dyDescent="0.35">
      <c r="A13" s="171" t="s">
        <v>45</v>
      </c>
      <c r="B13" s="18">
        <v>174</v>
      </c>
      <c r="C13" s="172">
        <f t="shared" si="5"/>
        <v>0.27586206896551735</v>
      </c>
      <c r="D13" s="18">
        <v>222</v>
      </c>
      <c r="E13" s="174">
        <f t="shared" si="6"/>
        <v>-0.81981981981981988</v>
      </c>
      <c r="F13" s="18">
        <v>40</v>
      </c>
      <c r="G13" s="174">
        <f t="shared" si="7"/>
        <v>5.8</v>
      </c>
      <c r="H13" s="18">
        <v>272</v>
      </c>
      <c r="I13" s="174">
        <f t="shared" si="8"/>
        <v>-0.11397058823529416</v>
      </c>
      <c r="J13" s="18">
        <v>241</v>
      </c>
      <c r="K13" s="174">
        <f t="shared" si="9"/>
        <v>-0.10373443983402486</v>
      </c>
      <c r="L13" s="18">
        <v>216</v>
      </c>
      <c r="M13" s="174">
        <f t="shared" si="10"/>
        <v>-4.166666666666663E-2</v>
      </c>
      <c r="N13" s="18">
        <v>207</v>
      </c>
      <c r="O13" s="376"/>
      <c r="P13" s="376"/>
      <c r="Q13" s="371"/>
    </row>
    <row r="14" spans="1:17" ht="15" customHeight="1" x14ac:dyDescent="0.35">
      <c r="A14" s="171" t="s">
        <v>42</v>
      </c>
      <c r="B14" s="18">
        <v>154</v>
      </c>
      <c r="C14" s="172">
        <f t="shared" si="5"/>
        <v>7.7922077922077948E-2</v>
      </c>
      <c r="D14" s="18">
        <v>166</v>
      </c>
      <c r="E14" s="174">
        <f t="shared" si="6"/>
        <v>-0.75903614457831325</v>
      </c>
      <c r="F14" s="18">
        <v>40</v>
      </c>
      <c r="G14" s="174">
        <f t="shared" si="7"/>
        <v>6.4249999999999998</v>
      </c>
      <c r="H14" s="18">
        <v>297</v>
      </c>
      <c r="I14" s="174">
        <f t="shared" si="8"/>
        <v>-0.2087542087542088</v>
      </c>
      <c r="J14" s="18">
        <v>235</v>
      </c>
      <c r="K14" s="174">
        <f t="shared" si="9"/>
        <v>-0.16170212765957448</v>
      </c>
      <c r="L14" s="18">
        <v>197</v>
      </c>
      <c r="M14" s="174">
        <f t="shared" si="10"/>
        <v>-5.0761421319797106E-3</v>
      </c>
      <c r="N14" s="18">
        <v>196</v>
      </c>
      <c r="O14" s="376"/>
      <c r="P14" s="376"/>
      <c r="Q14" s="371"/>
    </row>
    <row r="15" spans="1:17" ht="15" customHeight="1" x14ac:dyDescent="0.35">
      <c r="A15" s="171" t="s">
        <v>39</v>
      </c>
      <c r="B15" s="18">
        <v>191</v>
      </c>
      <c r="C15" s="172">
        <f t="shared" si="5"/>
        <v>-0.29319371727748689</v>
      </c>
      <c r="D15" s="18">
        <v>135</v>
      </c>
      <c r="E15" s="174">
        <f t="shared" si="6"/>
        <v>0.30370370370370381</v>
      </c>
      <c r="F15" s="18">
        <v>176</v>
      </c>
      <c r="G15" s="174">
        <f t="shared" si="7"/>
        <v>0.14204545454545459</v>
      </c>
      <c r="H15" s="18">
        <v>201</v>
      </c>
      <c r="I15" s="174">
        <f t="shared" si="8"/>
        <v>9.9502487562188602E-3</v>
      </c>
      <c r="J15" s="18">
        <v>203</v>
      </c>
      <c r="K15" s="174">
        <f t="shared" si="9"/>
        <v>-5.9113300492610876E-2</v>
      </c>
      <c r="L15" s="18">
        <v>191</v>
      </c>
      <c r="M15" s="174">
        <f t="shared" si="10"/>
        <v>-2.0942408376963373E-2</v>
      </c>
      <c r="N15" s="18">
        <v>187</v>
      </c>
      <c r="O15" s="376"/>
      <c r="P15" s="376"/>
      <c r="Q15" s="371"/>
    </row>
    <row r="16" spans="1:17" ht="15" customHeight="1" x14ac:dyDescent="0.35">
      <c r="A16" s="171" t="s">
        <v>37</v>
      </c>
      <c r="B16" s="18">
        <v>344</v>
      </c>
      <c r="C16" s="172">
        <f t="shared" si="5"/>
        <v>-4.6511627906976716E-2</v>
      </c>
      <c r="D16" s="18">
        <v>328</v>
      </c>
      <c r="E16" s="174">
        <f t="shared" si="6"/>
        <v>1.2195121951219523E-2</v>
      </c>
      <c r="F16" s="18">
        <v>332</v>
      </c>
      <c r="G16" s="174">
        <f t="shared" si="7"/>
        <v>-4.216867469879515E-2</v>
      </c>
      <c r="H16" s="18">
        <v>318</v>
      </c>
      <c r="I16" s="174">
        <f t="shared" si="8"/>
        <v>-0.28616352201257866</v>
      </c>
      <c r="J16" s="18">
        <v>227</v>
      </c>
      <c r="K16" s="174">
        <f t="shared" si="9"/>
        <v>-0.15859030837004406</v>
      </c>
      <c r="L16" s="18">
        <v>191</v>
      </c>
      <c r="M16" s="174">
        <f t="shared" si="10"/>
        <v>-0.1413612565445026</v>
      </c>
      <c r="N16" s="18">
        <v>164</v>
      </c>
      <c r="O16" s="376"/>
      <c r="P16" s="376"/>
      <c r="Q16" s="371"/>
    </row>
    <row r="17" spans="1:17" ht="15" customHeight="1" x14ac:dyDescent="0.35">
      <c r="A17" s="251" t="s">
        <v>374</v>
      </c>
      <c r="B17" s="18">
        <v>139</v>
      </c>
      <c r="C17" s="172">
        <f t="shared" si="5"/>
        <v>-0.25179856115107913</v>
      </c>
      <c r="D17" s="18">
        <v>104</v>
      </c>
      <c r="E17" s="174">
        <f t="shared" si="6"/>
        <v>0.44230769230769229</v>
      </c>
      <c r="F17" s="18">
        <v>150</v>
      </c>
      <c r="G17" s="174">
        <f t="shared" si="7"/>
        <v>6.0000000000000053E-2</v>
      </c>
      <c r="H17" s="18">
        <v>159</v>
      </c>
      <c r="I17" s="174">
        <f t="shared" si="8"/>
        <v>-0.14465408805031443</v>
      </c>
      <c r="J17" s="18">
        <v>136</v>
      </c>
      <c r="K17" s="174">
        <f t="shared" si="9"/>
        <v>-0.25</v>
      </c>
      <c r="L17" s="18">
        <v>102</v>
      </c>
      <c r="M17" s="174">
        <f t="shared" si="10"/>
        <v>0.13725490196078427</v>
      </c>
      <c r="N17" s="18">
        <v>116</v>
      </c>
      <c r="O17" s="376"/>
      <c r="P17" s="376"/>
      <c r="Q17" s="376"/>
    </row>
    <row r="18" spans="1:17" ht="15" customHeight="1" x14ac:dyDescent="0.35">
      <c r="A18" s="171" t="s">
        <v>58</v>
      </c>
      <c r="B18" s="18">
        <v>99</v>
      </c>
      <c r="C18" s="172">
        <f t="shared" si="5"/>
        <v>0.29292929292929304</v>
      </c>
      <c r="D18" s="18">
        <v>128</v>
      </c>
      <c r="E18" s="174">
        <f t="shared" si="6"/>
        <v>0.125</v>
      </c>
      <c r="F18" s="18">
        <v>144</v>
      </c>
      <c r="G18" s="174">
        <f t="shared" si="7"/>
        <v>0.4375</v>
      </c>
      <c r="H18" s="18">
        <v>207</v>
      </c>
      <c r="I18" s="174">
        <f t="shared" si="8"/>
        <v>-0.35265700483091789</v>
      </c>
      <c r="J18" s="18">
        <v>134</v>
      </c>
      <c r="K18" s="174">
        <f t="shared" si="9"/>
        <v>-0.21641791044776115</v>
      </c>
      <c r="L18" s="18">
        <v>105</v>
      </c>
      <c r="M18" s="174">
        <f t="shared" si="10"/>
        <v>4.7619047619047672E-2</v>
      </c>
      <c r="N18" s="18">
        <v>110</v>
      </c>
      <c r="O18" s="376"/>
      <c r="P18" s="376"/>
      <c r="Q18" s="376"/>
    </row>
    <row r="19" spans="1:17" ht="15" customHeight="1" x14ac:dyDescent="0.35">
      <c r="A19" s="171" t="s">
        <v>43</v>
      </c>
      <c r="B19" s="18">
        <v>62</v>
      </c>
      <c r="C19" s="172">
        <f t="shared" si="5"/>
        <v>0.20967741935483875</v>
      </c>
      <c r="D19" s="18">
        <v>75</v>
      </c>
      <c r="E19" s="174">
        <f t="shared" si="6"/>
        <v>1.56</v>
      </c>
      <c r="F19" s="18">
        <v>192</v>
      </c>
      <c r="G19" s="174">
        <f t="shared" si="7"/>
        <v>-0.45833333333333337</v>
      </c>
      <c r="H19" s="18">
        <v>104</v>
      </c>
      <c r="I19" s="174">
        <f t="shared" si="8"/>
        <v>-0.20192307692307687</v>
      </c>
      <c r="J19" s="18">
        <v>83</v>
      </c>
      <c r="K19" s="174">
        <f t="shared" si="9"/>
        <v>-0.18072289156626509</v>
      </c>
      <c r="L19" s="18">
        <v>68</v>
      </c>
      <c r="M19" s="174">
        <f t="shared" si="10"/>
        <v>0.11764705882352944</v>
      </c>
      <c r="N19" s="18">
        <v>76</v>
      </c>
      <c r="O19" s="376"/>
      <c r="P19" s="376"/>
      <c r="Q19" s="376"/>
    </row>
    <row r="20" spans="1:17" ht="15" customHeight="1" x14ac:dyDescent="0.35">
      <c r="A20" s="171" t="s">
        <v>40</v>
      </c>
      <c r="B20" s="18">
        <v>63</v>
      </c>
      <c r="C20" s="172">
        <f t="shared" si="5"/>
        <v>-9.5238095238095233E-2</v>
      </c>
      <c r="D20" s="18">
        <v>57</v>
      </c>
      <c r="E20" s="174">
        <f t="shared" si="6"/>
        <v>-0.26315789473684215</v>
      </c>
      <c r="F20" s="18">
        <v>42</v>
      </c>
      <c r="G20" s="174">
        <f t="shared" si="7"/>
        <v>0.61904761904761907</v>
      </c>
      <c r="H20" s="18">
        <v>68</v>
      </c>
      <c r="I20" s="174">
        <f t="shared" si="8"/>
        <v>-0.30882352941176472</v>
      </c>
      <c r="J20" s="18">
        <v>47</v>
      </c>
      <c r="K20" s="174">
        <f t="shared" si="9"/>
        <v>-0.19148936170212771</v>
      </c>
      <c r="L20" s="18">
        <v>38</v>
      </c>
      <c r="M20" s="174">
        <f t="shared" si="10"/>
        <v>0.36842105263157898</v>
      </c>
      <c r="N20" s="18">
        <v>52</v>
      </c>
    </row>
    <row r="21" spans="1:17" ht="15" customHeight="1" x14ac:dyDescent="0.35">
      <c r="A21" s="171" t="s">
        <v>41</v>
      </c>
      <c r="B21" s="18">
        <v>69</v>
      </c>
      <c r="C21" s="172">
        <f t="shared" si="5"/>
        <v>2.8985507246376718E-2</v>
      </c>
      <c r="D21" s="18">
        <v>71</v>
      </c>
      <c r="E21" s="174">
        <f t="shared" si="6"/>
        <v>-0.15492957746478875</v>
      </c>
      <c r="F21" s="18">
        <v>60</v>
      </c>
      <c r="G21" s="174">
        <f t="shared" si="7"/>
        <v>-6.6666666666666652E-2</v>
      </c>
      <c r="H21" s="18">
        <v>56</v>
      </c>
      <c r="I21" s="174">
        <f t="shared" si="8"/>
        <v>-1.7857142857142905E-2</v>
      </c>
      <c r="J21" s="18">
        <v>55</v>
      </c>
      <c r="K21" s="174">
        <f t="shared" si="9"/>
        <v>-0.21818181818181814</v>
      </c>
      <c r="L21" s="18">
        <v>43</v>
      </c>
      <c r="M21" s="174">
        <f t="shared" si="10"/>
        <v>6.9767441860465018E-2</v>
      </c>
      <c r="N21" s="18">
        <v>46</v>
      </c>
    </row>
    <row r="22" spans="1:17" ht="15" customHeight="1" x14ac:dyDescent="0.35">
      <c r="A22" s="251" t="s">
        <v>375</v>
      </c>
      <c r="B22" s="18"/>
      <c r="C22" s="172"/>
      <c r="D22" s="18"/>
      <c r="E22" s="174"/>
      <c r="F22" s="18"/>
      <c r="G22" s="174"/>
      <c r="H22" s="18"/>
      <c r="I22" s="174"/>
      <c r="J22" s="18">
        <v>40</v>
      </c>
      <c r="K22" s="174">
        <f t="shared" si="9"/>
        <v>-5.0000000000000044E-2</v>
      </c>
      <c r="L22" s="18">
        <v>38</v>
      </c>
      <c r="M22" s="174">
        <f t="shared" si="10"/>
        <v>0.18421052631578938</v>
      </c>
      <c r="N22" s="371">
        <v>45</v>
      </c>
      <c r="O22" s="376"/>
    </row>
    <row r="23" spans="1:17" ht="15" customHeight="1" x14ac:dyDescent="0.35">
      <c r="A23" s="171" t="s">
        <v>49</v>
      </c>
      <c r="B23" s="18"/>
      <c r="C23" s="173"/>
      <c r="D23" s="18">
        <v>34</v>
      </c>
      <c r="E23" s="175"/>
      <c r="F23" s="18"/>
      <c r="G23" s="175"/>
      <c r="H23" s="18">
        <v>48</v>
      </c>
      <c r="I23" s="175"/>
      <c r="J23" s="18"/>
      <c r="K23" s="175"/>
      <c r="L23" s="18">
        <v>35</v>
      </c>
      <c r="M23" s="174">
        <f t="shared" si="10"/>
        <v>0.22857142857142865</v>
      </c>
      <c r="N23" s="371">
        <v>43</v>
      </c>
      <c r="O23" s="376"/>
    </row>
    <row r="24" spans="1:17" ht="15" customHeight="1" x14ac:dyDescent="0.35">
      <c r="A24" s="376" t="s">
        <v>304</v>
      </c>
      <c r="B24" s="76"/>
      <c r="F24" s="14"/>
      <c r="G24" s="14"/>
      <c r="H24" s="14"/>
      <c r="I24" s="14"/>
      <c r="J24" s="376"/>
      <c r="K24" s="14"/>
      <c r="L24" s="376">
        <v>19</v>
      </c>
      <c r="M24" s="174">
        <f t="shared" si="10"/>
        <v>0.36842105263157898</v>
      </c>
      <c r="N24" s="371">
        <v>26</v>
      </c>
      <c r="O24" s="376"/>
    </row>
    <row r="25" spans="1:17" ht="15" customHeight="1" x14ac:dyDescent="0.35">
      <c r="A25" s="63" t="s">
        <v>44</v>
      </c>
      <c r="B25" s="138">
        <v>43</v>
      </c>
      <c r="C25" s="172"/>
      <c r="D25" s="18"/>
      <c r="E25" s="175"/>
      <c r="F25" s="18"/>
      <c r="G25" s="175"/>
      <c r="H25" s="18"/>
      <c r="I25" s="175"/>
      <c r="J25" s="381">
        <v>36</v>
      </c>
      <c r="K25" s="175">
        <f>L25/J25-1</f>
        <v>-0.16666666666666663</v>
      </c>
      <c r="L25" s="381">
        <v>30</v>
      </c>
      <c r="M25" s="174">
        <f t="shared" si="10"/>
        <v>-0.16666666666666663</v>
      </c>
      <c r="N25" s="371">
        <v>25</v>
      </c>
      <c r="O25" s="376"/>
      <c r="P25" s="18"/>
    </row>
    <row r="26" spans="1:17" ht="15" customHeight="1" x14ac:dyDescent="0.35">
      <c r="A26" s="63" t="s">
        <v>46</v>
      </c>
      <c r="B26" s="138">
        <v>36</v>
      </c>
      <c r="C26" s="172"/>
      <c r="D26" s="18"/>
      <c r="E26" s="175"/>
      <c r="F26" s="18">
        <v>255</v>
      </c>
      <c r="G26" s="175"/>
      <c r="H26" s="18"/>
      <c r="I26" s="175"/>
      <c r="J26" s="381"/>
      <c r="K26" s="175"/>
      <c r="L26" s="381">
        <v>24</v>
      </c>
      <c r="M26" s="174">
        <f t="shared" si="10"/>
        <v>0</v>
      </c>
      <c r="N26" s="371">
        <v>24</v>
      </c>
      <c r="O26" s="376"/>
      <c r="P26" s="18"/>
    </row>
    <row r="27" spans="1:17" ht="15" customHeight="1" x14ac:dyDescent="0.35">
      <c r="A27" s="250" t="s">
        <v>302</v>
      </c>
      <c r="B27" s="76"/>
      <c r="F27" s="14"/>
      <c r="G27" s="14"/>
      <c r="H27" s="14"/>
      <c r="I27" s="14"/>
      <c r="J27" s="14"/>
      <c r="K27" s="14"/>
      <c r="L27" s="14">
        <v>30</v>
      </c>
      <c r="M27" s="174">
        <f t="shared" si="10"/>
        <v>-0.26666666666666672</v>
      </c>
      <c r="N27" s="371">
        <v>22</v>
      </c>
      <c r="O27" s="376"/>
    </row>
    <row r="28" spans="1:17" ht="15" customHeight="1" x14ac:dyDescent="0.35">
      <c r="A28" s="63" t="s">
        <v>308</v>
      </c>
      <c r="B28" s="138"/>
      <c r="C28" s="172"/>
      <c r="D28" s="18"/>
      <c r="E28" s="174"/>
      <c r="F28" s="18"/>
      <c r="G28" s="174"/>
      <c r="H28" s="18"/>
      <c r="I28" s="174"/>
      <c r="J28" s="381"/>
      <c r="K28" s="174"/>
      <c r="L28" s="381">
        <v>15</v>
      </c>
      <c r="M28" s="174">
        <f t="shared" si="10"/>
        <v>0.46666666666666656</v>
      </c>
      <c r="N28" s="371">
        <v>22</v>
      </c>
      <c r="O28" s="376"/>
    </row>
    <row r="29" spans="1:17" ht="15" customHeight="1" x14ac:dyDescent="0.35">
      <c r="A29" s="250" t="s">
        <v>376</v>
      </c>
      <c r="B29" s="76"/>
      <c r="F29" s="14"/>
      <c r="G29" s="14"/>
      <c r="H29" s="14"/>
      <c r="I29" s="14"/>
      <c r="J29" s="14"/>
      <c r="K29" s="14"/>
      <c r="L29" s="14">
        <v>21</v>
      </c>
      <c r="M29" s="174">
        <f t="shared" si="10"/>
        <v>-4.7619047619047672E-2</v>
      </c>
      <c r="N29" s="371">
        <v>20</v>
      </c>
      <c r="O29" s="376"/>
    </row>
    <row r="30" spans="1:17" ht="15" customHeight="1" x14ac:dyDescent="0.35">
      <c r="A30" s="376" t="s">
        <v>309</v>
      </c>
      <c r="B30" s="138"/>
      <c r="C30" s="172"/>
      <c r="D30" s="18"/>
      <c r="E30" s="174"/>
      <c r="F30" s="18"/>
      <c r="G30" s="174"/>
      <c r="H30" s="18"/>
      <c r="I30" s="174"/>
      <c r="J30" s="381"/>
      <c r="K30" s="174"/>
      <c r="L30" s="381">
        <v>14</v>
      </c>
      <c r="M30" s="174">
        <f t="shared" si="10"/>
        <v>0.21428571428571419</v>
      </c>
      <c r="N30" s="371">
        <v>17</v>
      </c>
      <c r="O30" s="376"/>
    </row>
    <row r="31" spans="1:17" ht="15" customHeight="1" x14ac:dyDescent="0.35">
      <c r="A31" s="63" t="s">
        <v>314</v>
      </c>
      <c r="B31" s="138"/>
      <c r="C31" s="172"/>
      <c r="D31" s="18"/>
      <c r="E31" s="174"/>
      <c r="F31" s="18"/>
      <c r="G31" s="174"/>
      <c r="H31" s="18"/>
      <c r="I31" s="174"/>
      <c r="J31" s="18"/>
      <c r="K31" s="174"/>
      <c r="L31" s="18">
        <v>12</v>
      </c>
      <c r="M31" s="174">
        <f t="shared" si="10"/>
        <v>0.25</v>
      </c>
      <c r="N31" s="18">
        <v>15</v>
      </c>
      <c r="O31" s="376"/>
    </row>
    <row r="32" spans="1:17" ht="15" customHeight="1" x14ac:dyDescent="0.35">
      <c r="A32" s="63" t="s">
        <v>311</v>
      </c>
      <c r="B32" s="138"/>
      <c r="C32" s="172"/>
      <c r="D32" s="18"/>
      <c r="E32" s="174"/>
      <c r="F32" s="18"/>
      <c r="G32" s="174"/>
      <c r="H32" s="18"/>
      <c r="I32" s="174"/>
      <c r="J32" s="381"/>
      <c r="K32" s="174"/>
      <c r="L32" s="381">
        <v>13</v>
      </c>
      <c r="M32" s="174">
        <f t="shared" si="10"/>
        <v>7.6923076923076872E-2</v>
      </c>
      <c r="N32" s="371">
        <v>14</v>
      </c>
      <c r="O32" s="376"/>
    </row>
    <row r="33" spans="1:15" ht="15" customHeight="1" x14ac:dyDescent="0.35">
      <c r="A33" s="63" t="s">
        <v>313</v>
      </c>
      <c r="B33" s="138"/>
      <c r="C33" s="172"/>
      <c r="D33" s="18"/>
      <c r="E33" s="174"/>
      <c r="F33" s="18"/>
      <c r="G33" s="174"/>
      <c r="H33" s="18"/>
      <c r="I33" s="174"/>
      <c r="J33" s="18"/>
      <c r="K33" s="174"/>
      <c r="L33" s="18">
        <v>12</v>
      </c>
      <c r="M33" s="174">
        <f t="shared" si="10"/>
        <v>0.16666666666666674</v>
      </c>
      <c r="N33" s="371">
        <v>14</v>
      </c>
      <c r="O33" s="376"/>
    </row>
    <row r="34" spans="1:15" ht="15" customHeight="1" x14ac:dyDescent="0.35">
      <c r="A34" s="272" t="s">
        <v>305</v>
      </c>
      <c r="B34" s="138"/>
      <c r="C34" s="172"/>
      <c r="D34" s="18"/>
      <c r="E34" s="175"/>
      <c r="F34" s="18"/>
      <c r="G34" s="175"/>
      <c r="H34" s="18"/>
      <c r="I34" s="175"/>
      <c r="J34" s="381"/>
      <c r="K34" s="175"/>
      <c r="L34" s="381">
        <v>17</v>
      </c>
      <c r="M34" s="174">
        <f t="shared" si="10"/>
        <v>-0.29411764705882348</v>
      </c>
      <c r="N34" s="371">
        <v>12</v>
      </c>
      <c r="O34" s="376"/>
    </row>
    <row r="35" spans="1:15" ht="15" customHeight="1" x14ac:dyDescent="0.35">
      <c r="A35" s="63" t="s">
        <v>306</v>
      </c>
      <c r="B35" s="138"/>
      <c r="C35" s="172"/>
      <c r="D35" s="18"/>
      <c r="E35" s="174"/>
      <c r="F35" s="18"/>
      <c r="G35" s="174"/>
      <c r="H35" s="18"/>
      <c r="I35" s="174"/>
      <c r="J35" s="381"/>
      <c r="K35" s="174"/>
      <c r="L35" s="381">
        <v>16</v>
      </c>
      <c r="M35" s="174">
        <f t="shared" si="10"/>
        <v>-0.3125</v>
      </c>
      <c r="N35" s="371">
        <v>11</v>
      </c>
    </row>
    <row r="36" spans="1:15" ht="15" customHeight="1" x14ac:dyDescent="0.35">
      <c r="A36" s="251" t="s">
        <v>167</v>
      </c>
      <c r="B36" s="371"/>
      <c r="C36" s="172"/>
      <c r="D36" s="18"/>
      <c r="E36" s="175"/>
      <c r="F36" s="18"/>
      <c r="G36" s="175"/>
      <c r="H36" s="18">
        <v>47</v>
      </c>
      <c r="I36" s="175"/>
      <c r="J36" s="381"/>
      <c r="K36" s="175"/>
      <c r="L36" s="381">
        <v>20</v>
      </c>
      <c r="M36" s="175"/>
      <c r="N36" s="371"/>
    </row>
    <row r="37" spans="1:15" ht="15" customHeight="1" x14ac:dyDescent="0.35">
      <c r="A37" s="251" t="s">
        <v>303</v>
      </c>
      <c r="B37" s="376"/>
      <c r="F37" s="14"/>
      <c r="G37" s="14"/>
      <c r="H37" s="14"/>
      <c r="I37" s="14"/>
      <c r="J37" s="14"/>
      <c r="K37" s="14"/>
      <c r="L37" s="14">
        <v>20</v>
      </c>
      <c r="M37" s="14"/>
      <c r="N37" s="371"/>
    </row>
    <row r="38" spans="1:15" ht="15" customHeight="1" x14ac:dyDescent="0.35">
      <c r="A38" s="171" t="s">
        <v>307</v>
      </c>
      <c r="B38" s="371"/>
      <c r="C38" s="172"/>
      <c r="D38" s="18"/>
      <c r="E38" s="174"/>
      <c r="F38" s="18"/>
      <c r="G38" s="174"/>
      <c r="H38" s="18"/>
      <c r="I38" s="174"/>
      <c r="J38" s="381"/>
      <c r="K38" s="174"/>
      <c r="L38" s="381">
        <v>16</v>
      </c>
      <c r="M38" s="174"/>
      <c r="N38" s="371"/>
    </row>
    <row r="39" spans="1:15" ht="15" customHeight="1" x14ac:dyDescent="0.35">
      <c r="A39" s="251" t="s">
        <v>316</v>
      </c>
      <c r="B39" s="371"/>
      <c r="C39" s="172"/>
      <c r="D39" s="18"/>
      <c r="E39" s="174"/>
      <c r="F39" s="18"/>
      <c r="G39" s="174"/>
      <c r="H39" s="18"/>
      <c r="I39" s="174"/>
      <c r="J39" s="381"/>
      <c r="K39" s="174"/>
      <c r="L39" s="381">
        <v>14</v>
      </c>
      <c r="M39" s="174"/>
      <c r="N39" s="371"/>
    </row>
    <row r="40" spans="1:15" ht="15" customHeight="1" x14ac:dyDescent="0.35">
      <c r="A40" s="171" t="s">
        <v>310</v>
      </c>
      <c r="B40" s="18"/>
      <c r="C40" s="172"/>
      <c r="D40" s="18"/>
      <c r="E40" s="174"/>
      <c r="F40" s="18"/>
      <c r="G40" s="174"/>
      <c r="H40" s="18"/>
      <c r="I40" s="174"/>
      <c r="J40" s="381"/>
      <c r="K40" s="174"/>
      <c r="L40" s="381">
        <v>14</v>
      </c>
      <c r="M40" s="174"/>
      <c r="N40" s="371"/>
    </row>
    <row r="41" spans="1:15" ht="15" customHeight="1" x14ac:dyDescent="0.35">
      <c r="A41" s="171" t="s">
        <v>312</v>
      </c>
      <c r="B41" s="18"/>
      <c r="C41" s="172"/>
      <c r="D41" s="18"/>
      <c r="E41" s="174"/>
      <c r="F41" s="18"/>
      <c r="G41" s="174"/>
      <c r="H41" s="18"/>
      <c r="I41" s="174"/>
      <c r="J41" s="18"/>
      <c r="K41" s="174"/>
      <c r="L41" s="18">
        <v>12</v>
      </c>
      <c r="M41" s="174"/>
      <c r="N41" s="371"/>
    </row>
    <row r="42" spans="1:15" ht="15" customHeight="1" x14ac:dyDescent="0.35">
      <c r="A42" s="171" t="s">
        <v>315</v>
      </c>
      <c r="B42" s="18"/>
      <c r="C42" s="172"/>
      <c r="D42" s="18"/>
      <c r="E42" s="174"/>
      <c r="F42" s="18"/>
      <c r="G42" s="174"/>
      <c r="H42" s="18"/>
      <c r="I42" s="174"/>
      <c r="J42" s="18"/>
      <c r="K42" s="174"/>
      <c r="L42" s="18">
        <v>11</v>
      </c>
      <c r="M42" s="174"/>
      <c r="N42" s="18"/>
    </row>
    <row r="43" spans="1:15" ht="15" customHeight="1" x14ac:dyDescent="0.35">
      <c r="A43" s="171"/>
      <c r="B43" s="18"/>
      <c r="C43" s="172"/>
      <c r="D43" s="18"/>
      <c r="E43" s="174"/>
      <c r="F43" s="18"/>
      <c r="G43" s="174"/>
      <c r="H43" s="18"/>
      <c r="I43" s="174"/>
      <c r="J43" s="18"/>
      <c r="K43" s="174"/>
      <c r="L43" s="18"/>
      <c r="M43" s="174"/>
      <c r="N43" s="18"/>
    </row>
    <row r="44" spans="1:15" ht="15" customHeight="1" x14ac:dyDescent="0.35">
      <c r="A44" s="171" t="s">
        <v>47</v>
      </c>
      <c r="B44" s="382" t="s">
        <v>359</v>
      </c>
      <c r="C44" s="383"/>
      <c r="D44" s="384"/>
      <c r="E44" s="383"/>
      <c r="F44" s="384"/>
      <c r="G44" s="383"/>
      <c r="H44" s="384"/>
      <c r="I44" s="383"/>
      <c r="J44" s="384"/>
      <c r="K44" s="383"/>
      <c r="L44" s="384">
        <v>114</v>
      </c>
      <c r="M44" s="383">
        <f t="shared" ref="M44" si="11">N44/L44-1</f>
        <v>0.33333333333333326</v>
      </c>
      <c r="N44" s="384">
        <v>152</v>
      </c>
    </row>
    <row r="45" spans="1:15" ht="15" customHeight="1" x14ac:dyDescent="0.35">
      <c r="A45" s="20"/>
      <c r="B45" s="21"/>
      <c r="C45" s="21"/>
      <c r="D45" s="21"/>
      <c r="E45" s="22"/>
      <c r="F45" s="21"/>
      <c r="G45" s="22"/>
      <c r="H45" s="21"/>
      <c r="I45" s="22"/>
      <c r="J45" s="327"/>
      <c r="K45" s="22"/>
      <c r="L45" s="327"/>
      <c r="M45" s="22"/>
      <c r="N45" s="327"/>
    </row>
    <row r="46" spans="1:15" ht="15" customHeight="1" x14ac:dyDescent="0.35">
      <c r="A46" s="274" t="s">
        <v>207</v>
      </c>
    </row>
    <row r="47" spans="1:15" ht="15" customHeight="1" x14ac:dyDescent="0.35">
      <c r="A47" s="39" t="s">
        <v>62</v>
      </c>
    </row>
    <row r="48" spans="1:15" ht="51" customHeight="1" x14ac:dyDescent="0.35">
      <c r="A48" s="273" t="s">
        <v>124</v>
      </c>
    </row>
    <row r="49" spans="1:17" ht="39.75" customHeight="1" x14ac:dyDescent="0.35">
      <c r="A49" s="273" t="s">
        <v>125</v>
      </c>
    </row>
    <row r="50" spans="1:17" ht="15" customHeight="1" x14ac:dyDescent="0.35">
      <c r="A50" s="250" t="s">
        <v>122</v>
      </c>
    </row>
    <row r="52" spans="1:17" ht="15" customHeight="1" x14ac:dyDescent="0.35">
      <c r="A52"/>
    </row>
    <row r="53" spans="1:17" ht="15" customHeight="1" x14ac:dyDescent="0.35">
      <c r="A53"/>
    </row>
    <row r="54" spans="1:17" ht="15" customHeight="1" x14ac:dyDescent="0.35">
      <c r="A54"/>
    </row>
    <row r="55" spans="1:17" ht="15" customHeight="1" x14ac:dyDescent="0.35">
      <c r="A55"/>
    </row>
    <row r="56" spans="1:17" ht="15" customHeight="1" x14ac:dyDescent="0.35">
      <c r="A56"/>
    </row>
    <row r="57" spans="1:17" ht="15" customHeight="1" x14ac:dyDescent="0.35">
      <c r="A57"/>
    </row>
    <row r="58" spans="1:17" ht="15" customHeight="1" x14ac:dyDescent="0.35">
      <c r="A58"/>
      <c r="B58"/>
      <c r="C58"/>
      <c r="D58"/>
      <c r="O58" s="376"/>
      <c r="P58" s="376"/>
      <c r="Q58" s="376"/>
    </row>
    <row r="59" spans="1:17" ht="15" customHeight="1" x14ac:dyDescent="0.35">
      <c r="A59"/>
      <c r="B59"/>
      <c r="C59"/>
      <c r="D59"/>
      <c r="O59" s="376"/>
      <c r="P59" s="376"/>
      <c r="Q59" s="376"/>
    </row>
    <row r="60" spans="1:17" ht="15" customHeight="1" x14ac:dyDescent="0.35">
      <c r="A60"/>
      <c r="B60"/>
      <c r="C60"/>
      <c r="D60"/>
    </row>
    <row r="61" spans="1:17" ht="15" customHeight="1" x14ac:dyDescent="0.35">
      <c r="A61"/>
      <c r="B61"/>
      <c r="C61" s="153"/>
      <c r="D61" s="153"/>
    </row>
    <row r="62" spans="1:17" ht="15" customHeight="1" x14ac:dyDescent="0.35">
      <c r="A62"/>
      <c r="B62"/>
      <c r="C62"/>
      <c r="D62"/>
    </row>
    <row r="63" spans="1:17" ht="15" customHeight="1" x14ac:dyDescent="0.35">
      <c r="A63"/>
      <c r="B63"/>
      <c r="C63"/>
      <c r="D63"/>
    </row>
    <row r="64" spans="1:17" ht="15" customHeight="1" x14ac:dyDescent="0.35">
      <c r="A64"/>
      <c r="B64"/>
      <c r="C64"/>
      <c r="D64"/>
    </row>
    <row r="65" spans="1:17" ht="15" customHeight="1" x14ac:dyDescent="0.35">
      <c r="A65"/>
      <c r="B65"/>
      <c r="C65"/>
      <c r="D65"/>
    </row>
    <row r="74" spans="1:17" ht="15" customHeight="1" x14ac:dyDescent="0.35">
      <c r="O74" s="376"/>
      <c r="P74" s="376"/>
      <c r="Q74" s="376"/>
    </row>
    <row r="75" spans="1:17" ht="15" customHeight="1" x14ac:dyDescent="0.35">
      <c r="O75" s="376"/>
      <c r="P75" s="376"/>
      <c r="Q75" s="376"/>
    </row>
    <row r="76" spans="1:17" ht="15" customHeight="1" x14ac:dyDescent="0.35">
      <c r="O76" s="376"/>
      <c r="P76" s="376"/>
      <c r="Q76" s="376"/>
    </row>
    <row r="77" spans="1:17" ht="15" customHeight="1" x14ac:dyDescent="0.35">
      <c r="O77" s="376"/>
      <c r="P77" s="376"/>
      <c r="Q77" s="376"/>
    </row>
    <row r="95" spans="14:17" ht="15" customHeight="1" x14ac:dyDescent="0.35">
      <c r="N95" s="450"/>
      <c r="O95" s="376"/>
      <c r="P95" s="376"/>
      <c r="Q95" s="376"/>
    </row>
    <row r="96" spans="14:17" ht="15" customHeight="1" x14ac:dyDescent="0.35">
      <c r="N96" s="450"/>
      <c r="O96" s="376"/>
      <c r="P96" s="371"/>
      <c r="Q96" s="376"/>
    </row>
    <row r="97" spans="14:17" ht="15" customHeight="1" x14ac:dyDescent="0.35">
      <c r="N97" s="450"/>
      <c r="O97" s="376"/>
      <c r="P97" s="376"/>
      <c r="Q97" s="376"/>
    </row>
    <row r="98" spans="14:17" ht="15" customHeight="1" x14ac:dyDescent="0.35">
      <c r="N98" s="450"/>
      <c r="O98" s="376"/>
      <c r="P98" s="376"/>
      <c r="Q98" s="376"/>
    </row>
    <row r="99" spans="14:17" ht="15" customHeight="1" x14ac:dyDescent="0.35">
      <c r="N99" s="450"/>
      <c r="O99" s="376"/>
      <c r="P99" s="376"/>
      <c r="Q99" s="376"/>
    </row>
    <row r="100" spans="14:17" ht="15" customHeight="1" x14ac:dyDescent="0.35">
      <c r="N100" s="450"/>
      <c r="O100" s="376"/>
      <c r="P100" s="376"/>
      <c r="Q100" s="376"/>
    </row>
    <row r="101" spans="14:17" ht="15" customHeight="1" x14ac:dyDescent="0.35">
      <c r="N101" s="450"/>
      <c r="O101" s="376"/>
      <c r="P101" s="376"/>
      <c r="Q101" s="376"/>
    </row>
    <row r="102" spans="14:17" ht="15" customHeight="1" x14ac:dyDescent="0.35">
      <c r="N102" s="450"/>
      <c r="O102" s="376"/>
      <c r="P102" s="376"/>
      <c r="Q102" s="376"/>
    </row>
    <row r="103" spans="14:17" ht="15" customHeight="1" x14ac:dyDescent="0.35">
      <c r="N103" s="450"/>
      <c r="O103" s="376"/>
      <c r="P103" s="376"/>
      <c r="Q103" s="376"/>
    </row>
    <row r="104" spans="14:17" ht="15" customHeight="1" x14ac:dyDescent="0.35">
      <c r="N104" s="450"/>
      <c r="O104" s="376"/>
      <c r="P104" s="376"/>
      <c r="Q104" s="376"/>
    </row>
    <row r="105" spans="14:17" ht="15" customHeight="1" x14ac:dyDescent="0.35">
      <c r="N105" s="450"/>
      <c r="O105" s="376"/>
      <c r="P105" s="376"/>
      <c r="Q105" s="376"/>
    </row>
    <row r="106" spans="14:17" ht="15" customHeight="1" x14ac:dyDescent="0.35">
      <c r="N106" s="450"/>
      <c r="O106" s="376"/>
      <c r="P106" s="376"/>
      <c r="Q106" s="376"/>
    </row>
    <row r="107" spans="14:17" ht="15" customHeight="1" x14ac:dyDescent="0.35">
      <c r="N107" s="450"/>
      <c r="O107" s="376"/>
      <c r="P107" s="376"/>
      <c r="Q107" s="376"/>
    </row>
    <row r="108" spans="14:17" ht="15" customHeight="1" x14ac:dyDescent="0.35">
      <c r="N108" s="450"/>
      <c r="O108" s="376"/>
      <c r="P108" s="376"/>
      <c r="Q108" s="376"/>
    </row>
    <row r="109" spans="14:17" ht="15" customHeight="1" x14ac:dyDescent="0.35">
      <c r="N109" s="450"/>
      <c r="O109" s="376"/>
      <c r="P109" s="376"/>
      <c r="Q109" s="376"/>
    </row>
    <row r="110" spans="14:17" ht="15" customHeight="1" x14ac:dyDescent="0.35">
      <c r="N110" s="450"/>
      <c r="O110" s="376"/>
      <c r="P110" s="376"/>
      <c r="Q110" s="376"/>
    </row>
    <row r="111" spans="14:17" ht="15" customHeight="1" x14ac:dyDescent="0.35">
      <c r="N111" s="450"/>
      <c r="O111" s="376"/>
      <c r="P111" s="376"/>
      <c r="Q111" s="376"/>
    </row>
    <row r="112" spans="14:17" ht="15" customHeight="1" x14ac:dyDescent="0.35">
      <c r="N112" s="450"/>
      <c r="O112" s="376"/>
      <c r="P112" s="376"/>
      <c r="Q112" s="376"/>
    </row>
    <row r="113" spans="14:17" ht="15" customHeight="1" x14ac:dyDescent="0.35">
      <c r="N113" s="450"/>
      <c r="O113" s="376"/>
      <c r="P113" s="376"/>
      <c r="Q113" s="376"/>
    </row>
    <row r="114" spans="14:17" ht="15" customHeight="1" x14ac:dyDescent="0.35">
      <c r="N114" s="450"/>
      <c r="O114" s="376"/>
      <c r="P114" s="376"/>
      <c r="Q114" s="376"/>
    </row>
    <row r="115" spans="14:17" ht="15" customHeight="1" x14ac:dyDescent="0.35">
      <c r="N115" s="450"/>
      <c r="O115" s="376"/>
      <c r="P115" s="376"/>
      <c r="Q115" s="376"/>
    </row>
    <row r="116" spans="14:17" ht="15" customHeight="1" x14ac:dyDescent="0.35">
      <c r="N116" s="450"/>
      <c r="O116" s="376"/>
      <c r="P116" s="376"/>
      <c r="Q116" s="376"/>
    </row>
    <row r="117" spans="14:17" ht="15" customHeight="1" x14ac:dyDescent="0.35">
      <c r="N117" s="450"/>
      <c r="O117" s="376"/>
      <c r="P117" s="376"/>
      <c r="Q117" s="376"/>
    </row>
    <row r="131" spans="16:16" ht="15" customHeight="1" x14ac:dyDescent="0.35">
      <c r="P131" s="87"/>
    </row>
  </sheetData>
  <sheetProtection algorithmName="SHA-512" hashValue="3YYldZ+LomQDDMprjAglhQ70V+DSI8Ta7VQ5lXq7sneuPSBvEwymZrXZX4Ea6bQyXa+h0F8aCLVVVc2OZaum4A==" saltValue="w7iH1ZFbqPrLOXclhDXdgQ==" spinCount="100000" sheet="1" objects="1" scenarios="1" selectLockedCells="1" selectUnlockedCells="1"/>
  <sortState xmlns:xlrd2="http://schemas.microsoft.com/office/spreadsheetml/2017/richdata2" ref="A12:N42">
    <sortCondition descending="1" ref="N12:N42"/>
  </sortState>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18"/>
  <sheetViews>
    <sheetView zoomScaleNormal="100" workbookViewId="0">
      <selection activeCell="P22" sqref="P22"/>
    </sheetView>
  </sheetViews>
  <sheetFormatPr defaultColWidth="9.1796875" defaultRowHeight="15" customHeight="1" x14ac:dyDescent="0.35"/>
  <cols>
    <col min="1" max="1" width="58.1796875" style="14" customWidth="1"/>
    <col min="2" max="2" width="12.81640625" style="14" customWidth="1"/>
    <col min="3" max="3" width="14.453125" style="14" customWidth="1"/>
    <col min="4" max="4" width="12.81640625" style="14" customWidth="1"/>
    <col min="5" max="5" width="14.453125" style="14" customWidth="1"/>
    <col min="6" max="6" width="12.81640625" style="152" customWidth="1"/>
    <col min="7" max="7" width="13.81640625" style="152" bestFit="1" customWidth="1"/>
    <col min="8" max="8" width="12.81640625" style="152" customWidth="1"/>
    <col min="9" max="9" width="13.81640625" style="152" bestFit="1" customWidth="1"/>
    <col min="10" max="10" width="12.81640625" style="329" customWidth="1"/>
    <col min="11" max="16384" width="9.1796875" style="14"/>
  </cols>
  <sheetData>
    <row r="1" spans="1:14" ht="20.149999999999999" customHeight="1" x14ac:dyDescent="0.35">
      <c r="A1" s="34" t="s">
        <v>57</v>
      </c>
      <c r="B1" s="35"/>
      <c r="C1" s="5" t="s">
        <v>55</v>
      </c>
      <c r="D1" s="35"/>
      <c r="E1" s="5" t="s">
        <v>55</v>
      </c>
      <c r="F1" s="35"/>
      <c r="G1" s="5" t="s">
        <v>55</v>
      </c>
      <c r="H1" s="35"/>
      <c r="I1" s="5" t="s">
        <v>55</v>
      </c>
      <c r="J1" s="209"/>
    </row>
    <row r="2" spans="1:14" ht="15" customHeight="1" x14ac:dyDescent="0.35">
      <c r="A2" s="17"/>
      <c r="B2" s="4">
        <v>2019</v>
      </c>
      <c r="C2" s="5" t="s">
        <v>151</v>
      </c>
      <c r="D2" s="4">
        <v>2020</v>
      </c>
      <c r="E2" s="5" t="s">
        <v>152</v>
      </c>
      <c r="F2" s="4">
        <v>2021</v>
      </c>
      <c r="G2" s="5" t="s">
        <v>204</v>
      </c>
      <c r="H2" s="4">
        <v>2022</v>
      </c>
      <c r="I2" s="5" t="s">
        <v>278</v>
      </c>
      <c r="J2" s="177">
        <v>2023</v>
      </c>
    </row>
    <row r="3" spans="1:14" ht="15" customHeight="1" x14ac:dyDescent="0.35">
      <c r="A3" s="64" t="s">
        <v>231</v>
      </c>
      <c r="B3" s="280"/>
      <c r="C3" s="37"/>
      <c r="D3" s="37"/>
      <c r="E3" s="37"/>
      <c r="F3" s="37"/>
      <c r="G3" s="37"/>
      <c r="H3" s="37"/>
      <c r="I3" s="37"/>
      <c r="J3" s="328"/>
      <c r="K3" s="376"/>
      <c r="L3" s="376"/>
      <c r="M3" s="371"/>
      <c r="N3" s="376"/>
    </row>
    <row r="4" spans="1:14" ht="15" customHeight="1" x14ac:dyDescent="0.35">
      <c r="A4" s="281" t="s">
        <v>233</v>
      </c>
      <c r="B4" s="282"/>
      <c r="H4" s="18">
        <f>SUM(H5:H6)</f>
        <v>6274</v>
      </c>
      <c r="I4" s="174">
        <f>J4/H4-1</f>
        <v>-7.5390500478163869E-2</v>
      </c>
      <c r="J4" s="352">
        <f>SUM(J5:J6)</f>
        <v>5801</v>
      </c>
      <c r="K4" s="376"/>
      <c r="L4" s="376"/>
      <c r="M4" s="371"/>
      <c r="N4" s="376"/>
    </row>
    <row r="5" spans="1:14" ht="15" customHeight="1" x14ac:dyDescent="0.35">
      <c r="A5" s="251" t="s">
        <v>230</v>
      </c>
      <c r="B5" s="18">
        <v>4397</v>
      </c>
      <c r="C5" s="172">
        <f>D5/B5-1</f>
        <v>7.9827154878326034E-2</v>
      </c>
      <c r="D5" s="18">
        <v>4748</v>
      </c>
      <c r="E5" s="174">
        <f>F5/D5-1</f>
        <v>-7.6453243470935184E-2</v>
      </c>
      <c r="F5" s="18">
        <v>4385</v>
      </c>
      <c r="G5" s="174">
        <f>H5/F5-1</f>
        <v>8.779931584948697E-2</v>
      </c>
      <c r="H5" s="18">
        <v>4770</v>
      </c>
      <c r="I5" s="174">
        <f>J5/H5-1</f>
        <v>-0.12767295597484274</v>
      </c>
      <c r="J5" s="325">
        <v>4161</v>
      </c>
      <c r="K5" s="376"/>
      <c r="L5" s="376"/>
      <c r="M5" s="371"/>
      <c r="N5" s="376"/>
    </row>
    <row r="6" spans="1:14" ht="15" customHeight="1" x14ac:dyDescent="0.35">
      <c r="A6" s="279" t="s">
        <v>232</v>
      </c>
      <c r="B6" s="30"/>
      <c r="C6" s="172"/>
      <c r="D6" s="18"/>
      <c r="E6" s="18"/>
      <c r="F6" s="18"/>
      <c r="G6" s="18"/>
      <c r="H6" s="18">
        <v>1504</v>
      </c>
      <c r="I6" s="174">
        <f>J6/H6-1</f>
        <v>9.0425531914893664E-2</v>
      </c>
      <c r="J6" s="325">
        <v>1640</v>
      </c>
      <c r="K6" s="376"/>
      <c r="L6" s="376"/>
      <c r="M6" s="371"/>
      <c r="N6" s="376"/>
    </row>
    <row r="7" spans="1:14" ht="15" customHeight="1" x14ac:dyDescent="0.35">
      <c r="A7" s="168" t="s">
        <v>228</v>
      </c>
      <c r="B7" s="38"/>
      <c r="C7" s="38"/>
      <c r="D7" s="38"/>
      <c r="E7" s="38"/>
      <c r="F7" s="38"/>
      <c r="G7" s="38"/>
      <c r="H7" s="38"/>
      <c r="I7" s="38"/>
      <c r="J7" s="330"/>
      <c r="K7" s="376"/>
      <c r="L7" s="371"/>
      <c r="M7" s="371"/>
      <c r="N7" s="376"/>
    </row>
    <row r="8" spans="1:14" ht="15" customHeight="1" x14ac:dyDescent="0.35">
      <c r="A8" s="217" t="s">
        <v>59</v>
      </c>
      <c r="B8" s="29">
        <v>1926</v>
      </c>
      <c r="C8" s="172">
        <f t="shared" ref="C8:C27" si="0">D8/B8-1</f>
        <v>0.27102803738317749</v>
      </c>
      <c r="D8" s="18">
        <v>2448</v>
      </c>
      <c r="E8" s="174">
        <f t="shared" ref="E8:E27" si="1">F8/D8-1</f>
        <v>-0.30637254901960786</v>
      </c>
      <c r="F8" s="18">
        <f>F5-F9</f>
        <v>1698</v>
      </c>
      <c r="G8" s="174">
        <f t="shared" ref="G8:I9" si="2">H8/F8-1</f>
        <v>-4.1224970553592755E-3</v>
      </c>
      <c r="H8" s="18">
        <f>H5-H9</f>
        <v>1691</v>
      </c>
      <c r="I8" s="174">
        <f t="shared" si="2"/>
        <v>-4.3169722057953885E-2</v>
      </c>
      <c r="J8" s="325">
        <f>J5-J9</f>
        <v>1618</v>
      </c>
      <c r="K8" s="376"/>
      <c r="L8" s="376"/>
      <c r="M8" s="371"/>
      <c r="N8" s="376"/>
    </row>
    <row r="9" spans="1:14" ht="15" customHeight="1" x14ac:dyDescent="0.35">
      <c r="A9" s="218" t="s">
        <v>126</v>
      </c>
      <c r="B9" s="18">
        <f>SUM(B12:B27)</f>
        <v>2471</v>
      </c>
      <c r="C9" s="172">
        <f t="shared" si="0"/>
        <v>-6.9202751922298633E-2</v>
      </c>
      <c r="D9" s="18">
        <f>SUM(D12:D27)</f>
        <v>2300</v>
      </c>
      <c r="E9" s="174">
        <f t="shared" si="1"/>
        <v>0.16826086956521746</v>
      </c>
      <c r="F9" s="18">
        <f>SUM(F12:F27)</f>
        <v>2687</v>
      </c>
      <c r="G9" s="174">
        <f t="shared" si="2"/>
        <v>0.1458876069966506</v>
      </c>
      <c r="H9" s="18">
        <f>SUM(H12:H27)</f>
        <v>3079</v>
      </c>
      <c r="I9" s="174">
        <f t="shared" si="2"/>
        <v>-0.17408249431633649</v>
      </c>
      <c r="J9" s="325">
        <f>SUM(J12:J27)</f>
        <v>2543</v>
      </c>
      <c r="K9" s="376"/>
      <c r="L9" s="376"/>
      <c r="M9" s="371"/>
      <c r="N9" s="376"/>
    </row>
    <row r="10" spans="1:14" ht="15" customHeight="1" x14ac:dyDescent="0.35">
      <c r="A10" s="170"/>
      <c r="B10" s="30"/>
      <c r="C10" s="172"/>
      <c r="D10" s="18"/>
      <c r="E10" s="18"/>
      <c r="F10" s="18"/>
      <c r="G10" s="18"/>
      <c r="H10" s="18"/>
      <c r="I10" s="18"/>
      <c r="J10" s="326"/>
      <c r="K10" s="376"/>
      <c r="L10" s="376"/>
      <c r="M10" s="371"/>
      <c r="N10" s="376"/>
    </row>
    <row r="11" spans="1:14" ht="15" customHeight="1" x14ac:dyDescent="0.35">
      <c r="A11" s="168" t="s">
        <v>229</v>
      </c>
      <c r="B11" s="38"/>
      <c r="C11" s="38"/>
      <c r="D11" s="38"/>
      <c r="E11" s="38"/>
      <c r="F11" s="38"/>
      <c r="G11" s="38"/>
      <c r="H11" s="38"/>
      <c r="I11" s="38"/>
      <c r="J11" s="330"/>
      <c r="K11" s="376"/>
      <c r="L11" s="376"/>
      <c r="M11" s="371"/>
      <c r="N11" s="376"/>
    </row>
    <row r="12" spans="1:14" ht="15" customHeight="1" x14ac:dyDescent="0.35">
      <c r="A12" s="169" t="s">
        <v>38</v>
      </c>
      <c r="B12" s="29">
        <v>641</v>
      </c>
      <c r="C12" s="172">
        <f t="shared" ref="C12:C21" si="3">D12/B12-1</f>
        <v>-2.9641185647425905E-2</v>
      </c>
      <c r="D12" s="18">
        <v>622</v>
      </c>
      <c r="E12" s="174">
        <f t="shared" ref="E12:E21" si="4">F12/D12-1</f>
        <v>4.9839228295819993E-2</v>
      </c>
      <c r="F12" s="18">
        <v>653</v>
      </c>
      <c r="G12" s="174">
        <f t="shared" ref="G12:I21" si="5">H12/F12-1</f>
        <v>8.2695252679938713E-2</v>
      </c>
      <c r="H12" s="18">
        <v>707</v>
      </c>
      <c r="I12" s="174">
        <f t="shared" si="5"/>
        <v>-0.19377652050919381</v>
      </c>
      <c r="J12" s="325">
        <v>570</v>
      </c>
      <c r="K12" s="376"/>
      <c r="L12" s="376"/>
      <c r="M12" s="371"/>
      <c r="N12" s="376"/>
    </row>
    <row r="13" spans="1:14" ht="15" customHeight="1" x14ac:dyDescent="0.35">
      <c r="A13" s="171" t="s">
        <v>37</v>
      </c>
      <c r="B13" s="18">
        <v>344</v>
      </c>
      <c r="C13" s="172">
        <f t="shared" si="3"/>
        <v>-4.6511627906976716E-2</v>
      </c>
      <c r="D13" s="18">
        <v>328</v>
      </c>
      <c r="E13" s="174">
        <f t="shared" si="4"/>
        <v>1.2195121951219523E-2</v>
      </c>
      <c r="F13" s="18">
        <v>332</v>
      </c>
      <c r="G13" s="174">
        <f t="shared" si="5"/>
        <v>-4.216867469879515E-2</v>
      </c>
      <c r="H13" s="18">
        <v>318</v>
      </c>
      <c r="I13" s="174">
        <f t="shared" si="5"/>
        <v>-0.28616352201257866</v>
      </c>
      <c r="J13" s="325">
        <v>227</v>
      </c>
      <c r="K13" s="376"/>
      <c r="L13" s="376"/>
      <c r="M13" s="371"/>
      <c r="N13" s="376"/>
    </row>
    <row r="14" spans="1:14" ht="15" customHeight="1" x14ac:dyDescent="0.35">
      <c r="A14" s="171" t="s">
        <v>42</v>
      </c>
      <c r="B14" s="18">
        <v>154</v>
      </c>
      <c r="C14" s="172">
        <f t="shared" si="3"/>
        <v>7.7922077922077948E-2</v>
      </c>
      <c r="D14" s="18">
        <v>166</v>
      </c>
      <c r="E14" s="174">
        <f t="shared" si="4"/>
        <v>-0.75903614457831325</v>
      </c>
      <c r="F14" s="18">
        <v>40</v>
      </c>
      <c r="G14" s="174">
        <f t="shared" si="5"/>
        <v>6.4249999999999998</v>
      </c>
      <c r="H14" s="18">
        <v>297</v>
      </c>
      <c r="I14" s="174">
        <f t="shared" si="5"/>
        <v>-0.2087542087542088</v>
      </c>
      <c r="J14" s="325">
        <v>235</v>
      </c>
      <c r="K14" s="376"/>
      <c r="L14" s="376"/>
      <c r="M14" s="371"/>
      <c r="N14" s="376"/>
    </row>
    <row r="15" spans="1:14" ht="15" customHeight="1" x14ac:dyDescent="0.35">
      <c r="A15" s="171" t="s">
        <v>45</v>
      </c>
      <c r="B15" s="18">
        <v>174</v>
      </c>
      <c r="C15" s="172">
        <f t="shared" si="3"/>
        <v>0.27586206896551735</v>
      </c>
      <c r="D15" s="18">
        <v>222</v>
      </c>
      <c r="E15" s="174">
        <f t="shared" si="4"/>
        <v>-0.81981981981981988</v>
      </c>
      <c r="F15" s="18">
        <v>40</v>
      </c>
      <c r="G15" s="174">
        <f t="shared" si="5"/>
        <v>5.8</v>
      </c>
      <c r="H15" s="18">
        <v>272</v>
      </c>
      <c r="I15" s="174">
        <f t="shared" si="5"/>
        <v>-0.11397058823529416</v>
      </c>
      <c r="J15" s="325">
        <v>241</v>
      </c>
      <c r="K15" s="376"/>
      <c r="L15" s="376"/>
      <c r="M15" s="376"/>
      <c r="N15" s="376"/>
    </row>
    <row r="16" spans="1:14" ht="15" customHeight="1" x14ac:dyDescent="0.35">
      <c r="A16" s="171" t="s">
        <v>58</v>
      </c>
      <c r="B16" s="18">
        <v>99</v>
      </c>
      <c r="C16" s="172">
        <f t="shared" si="3"/>
        <v>0.29292929292929304</v>
      </c>
      <c r="D16" s="18">
        <v>128</v>
      </c>
      <c r="E16" s="174">
        <f t="shared" si="4"/>
        <v>0.125</v>
      </c>
      <c r="F16" s="18">
        <v>144</v>
      </c>
      <c r="G16" s="174">
        <f t="shared" si="5"/>
        <v>0.4375</v>
      </c>
      <c r="H16" s="18">
        <v>207</v>
      </c>
      <c r="I16" s="174">
        <f t="shared" si="5"/>
        <v>-0.35265700483091789</v>
      </c>
      <c r="J16" s="325">
        <v>134</v>
      </c>
      <c r="K16" s="376"/>
      <c r="L16" s="376"/>
      <c r="M16" s="376"/>
      <c r="N16" s="376"/>
    </row>
    <row r="17" spans="1:14" ht="15" customHeight="1" x14ac:dyDescent="0.35">
      <c r="A17" s="171" t="s">
        <v>39</v>
      </c>
      <c r="B17" s="18">
        <v>191</v>
      </c>
      <c r="C17" s="172">
        <f t="shared" si="3"/>
        <v>-0.29319371727748689</v>
      </c>
      <c r="D17" s="18">
        <v>135</v>
      </c>
      <c r="E17" s="174">
        <f t="shared" si="4"/>
        <v>0.30370370370370381</v>
      </c>
      <c r="F17" s="18">
        <v>176</v>
      </c>
      <c r="G17" s="174">
        <f t="shared" si="5"/>
        <v>0.14204545454545459</v>
      </c>
      <c r="H17" s="18">
        <v>201</v>
      </c>
      <c r="I17" s="174">
        <f t="shared" si="5"/>
        <v>9.9502487562188602E-3</v>
      </c>
      <c r="J17" s="325">
        <v>203</v>
      </c>
      <c r="K17" s="376"/>
      <c r="L17" s="376"/>
      <c r="M17" s="376"/>
      <c r="N17" s="376"/>
    </row>
    <row r="18" spans="1:14" ht="15" customHeight="1" x14ac:dyDescent="0.35">
      <c r="A18" s="171" t="s">
        <v>60</v>
      </c>
      <c r="B18" s="18">
        <v>139</v>
      </c>
      <c r="C18" s="172">
        <f t="shared" si="3"/>
        <v>-0.25179856115107913</v>
      </c>
      <c r="D18" s="18">
        <v>104</v>
      </c>
      <c r="E18" s="174">
        <f t="shared" si="4"/>
        <v>0.44230769230769229</v>
      </c>
      <c r="F18" s="18">
        <v>150</v>
      </c>
      <c r="G18" s="174">
        <f t="shared" si="5"/>
        <v>6.0000000000000053E-2</v>
      </c>
      <c r="H18" s="18">
        <v>159</v>
      </c>
      <c r="I18" s="174">
        <f t="shared" si="5"/>
        <v>-0.14465408805031443</v>
      </c>
      <c r="J18" s="325">
        <v>136</v>
      </c>
      <c r="K18" s="376"/>
      <c r="L18" s="376"/>
      <c r="M18" s="376"/>
      <c r="N18" s="376"/>
    </row>
    <row r="19" spans="1:14" ht="15" customHeight="1" x14ac:dyDescent="0.35">
      <c r="A19" s="171" t="s">
        <v>43</v>
      </c>
      <c r="B19" s="18">
        <v>62</v>
      </c>
      <c r="C19" s="172">
        <f t="shared" si="3"/>
        <v>0.20967741935483875</v>
      </c>
      <c r="D19" s="18">
        <v>75</v>
      </c>
      <c r="E19" s="174">
        <f t="shared" si="4"/>
        <v>1.56</v>
      </c>
      <c r="F19" s="18">
        <v>192</v>
      </c>
      <c r="G19" s="174">
        <f t="shared" si="5"/>
        <v>-0.45833333333333337</v>
      </c>
      <c r="H19" s="18">
        <v>104</v>
      </c>
      <c r="I19" s="174">
        <f t="shared" si="5"/>
        <v>-0.20192307692307687</v>
      </c>
      <c r="J19" s="325">
        <v>83</v>
      </c>
      <c r="K19" s="376"/>
      <c r="L19" s="376"/>
      <c r="M19" s="376"/>
      <c r="N19" s="376"/>
    </row>
    <row r="20" spans="1:14" ht="15" customHeight="1" x14ac:dyDescent="0.35">
      <c r="A20" s="171" t="s">
        <v>40</v>
      </c>
      <c r="B20" s="18">
        <v>63</v>
      </c>
      <c r="C20" s="172">
        <f t="shared" si="3"/>
        <v>-9.5238095238095233E-2</v>
      </c>
      <c r="D20" s="18">
        <v>57</v>
      </c>
      <c r="E20" s="174">
        <f t="shared" si="4"/>
        <v>-0.26315789473684215</v>
      </c>
      <c r="F20" s="18">
        <v>42</v>
      </c>
      <c r="G20" s="174">
        <f t="shared" si="5"/>
        <v>0.61904761904761907</v>
      </c>
      <c r="H20" s="18">
        <v>68</v>
      </c>
      <c r="I20" s="174">
        <f t="shared" si="5"/>
        <v>-0.30882352941176472</v>
      </c>
      <c r="J20" s="325">
        <v>47</v>
      </c>
      <c r="K20" s="376"/>
      <c r="L20" s="376"/>
      <c r="M20" s="376"/>
      <c r="N20" s="376"/>
    </row>
    <row r="21" spans="1:14" ht="15" customHeight="1" x14ac:dyDescent="0.35">
      <c r="A21" s="171" t="s">
        <v>41</v>
      </c>
      <c r="B21" s="18">
        <v>69</v>
      </c>
      <c r="C21" s="172">
        <f t="shared" si="3"/>
        <v>2.8985507246376718E-2</v>
      </c>
      <c r="D21" s="18">
        <v>71</v>
      </c>
      <c r="E21" s="174">
        <f t="shared" si="4"/>
        <v>-0.15492957746478875</v>
      </c>
      <c r="F21" s="18">
        <v>60</v>
      </c>
      <c r="G21" s="174">
        <f t="shared" si="5"/>
        <v>-6.6666666666666652E-2</v>
      </c>
      <c r="H21" s="18">
        <v>56</v>
      </c>
      <c r="I21" s="174">
        <f t="shared" si="5"/>
        <v>-1.7857142857142905E-2</v>
      </c>
      <c r="J21" s="325">
        <v>55</v>
      </c>
      <c r="K21" s="376"/>
      <c r="L21" s="376"/>
      <c r="M21" s="376"/>
      <c r="N21" s="376"/>
    </row>
    <row r="22" spans="1:14" ht="15" customHeight="1" x14ac:dyDescent="0.35">
      <c r="A22" s="251" t="s">
        <v>279</v>
      </c>
      <c r="B22" s="18"/>
      <c r="C22" s="172"/>
      <c r="D22" s="18"/>
      <c r="E22" s="174"/>
      <c r="F22" s="18"/>
      <c r="G22" s="174"/>
      <c r="H22" s="18"/>
      <c r="I22" s="174"/>
      <c r="J22" s="325">
        <v>40</v>
      </c>
      <c r="K22" s="376"/>
      <c r="L22" s="376"/>
      <c r="M22" s="376"/>
      <c r="N22" s="376"/>
    </row>
    <row r="23" spans="1:14" ht="15" customHeight="1" x14ac:dyDescent="0.35">
      <c r="A23" s="171" t="s">
        <v>49</v>
      </c>
      <c r="B23" s="18"/>
      <c r="C23" s="173"/>
      <c r="D23" s="18">
        <v>34</v>
      </c>
      <c r="E23" s="175"/>
      <c r="F23" s="18"/>
      <c r="G23" s="175"/>
      <c r="H23" s="18">
        <v>48</v>
      </c>
      <c r="I23" s="175"/>
      <c r="J23" s="325"/>
      <c r="K23" s="376"/>
      <c r="L23" s="371"/>
      <c r="M23" s="376"/>
      <c r="N23" s="376"/>
    </row>
    <row r="24" spans="1:14" ht="15" customHeight="1" x14ac:dyDescent="0.35">
      <c r="A24" s="251" t="s">
        <v>167</v>
      </c>
      <c r="B24" s="18"/>
      <c r="C24" s="172"/>
      <c r="D24" s="18"/>
      <c r="E24" s="175"/>
      <c r="F24" s="18"/>
      <c r="G24" s="175"/>
      <c r="H24" s="18">
        <v>47</v>
      </c>
      <c r="I24" s="175"/>
      <c r="J24" s="325"/>
      <c r="K24" s="376"/>
      <c r="L24" s="376"/>
      <c r="M24" s="376"/>
      <c r="N24" s="376"/>
    </row>
    <row r="25" spans="1:14" ht="15" customHeight="1" x14ac:dyDescent="0.35">
      <c r="A25" s="171" t="s">
        <v>44</v>
      </c>
      <c r="B25" s="18">
        <v>43</v>
      </c>
      <c r="C25" s="172">
        <f>D25/B25-1</f>
        <v>-1</v>
      </c>
      <c r="D25" s="18">
        <v>0</v>
      </c>
      <c r="E25" s="175"/>
      <c r="F25" s="18"/>
      <c r="G25" s="175"/>
      <c r="H25" s="18"/>
      <c r="I25" s="175"/>
      <c r="J25" s="325">
        <v>36</v>
      </c>
      <c r="K25" s="376"/>
      <c r="L25" s="376"/>
      <c r="M25" s="376"/>
      <c r="N25" s="376"/>
    </row>
    <row r="26" spans="1:14" ht="15" customHeight="1" x14ac:dyDescent="0.35">
      <c r="A26" s="171" t="s">
        <v>46</v>
      </c>
      <c r="B26" s="18">
        <v>36</v>
      </c>
      <c r="C26" s="172">
        <f>D26/B26-1</f>
        <v>-1</v>
      </c>
      <c r="D26" s="18">
        <v>0</v>
      </c>
      <c r="E26" s="175"/>
      <c r="F26" s="18">
        <v>255</v>
      </c>
      <c r="G26" s="175">
        <f>H26/F26-1</f>
        <v>-1</v>
      </c>
      <c r="H26" s="18"/>
      <c r="I26" s="175"/>
      <c r="J26" s="325"/>
      <c r="K26" s="376"/>
      <c r="L26" s="376"/>
      <c r="M26" s="376"/>
      <c r="N26" s="376"/>
    </row>
    <row r="27" spans="1:14" ht="15" customHeight="1" x14ac:dyDescent="0.35">
      <c r="A27" s="171" t="s">
        <v>47</v>
      </c>
      <c r="B27" s="18">
        <v>456</v>
      </c>
      <c r="C27" s="172">
        <f t="shared" si="0"/>
        <v>-0.21491228070175439</v>
      </c>
      <c r="D27" s="18">
        <v>358</v>
      </c>
      <c r="E27" s="174">
        <f t="shared" si="1"/>
        <v>0.68435754189944142</v>
      </c>
      <c r="F27" s="18">
        <v>603</v>
      </c>
      <c r="G27" s="174">
        <f t="shared" ref="G27:I27" si="6">H27/F27-1</f>
        <v>-1.3266998341625258E-2</v>
      </c>
      <c r="H27" s="18">
        <v>595</v>
      </c>
      <c r="I27" s="174">
        <f t="shared" si="6"/>
        <v>-9.9159663865546199E-2</v>
      </c>
      <c r="J27" s="325">
        <v>536</v>
      </c>
    </row>
    <row r="28" spans="1:14" ht="15" customHeight="1" x14ac:dyDescent="0.35">
      <c r="A28" s="170"/>
      <c r="C28" s="24"/>
      <c r="F28" s="14"/>
      <c r="G28" s="14"/>
      <c r="H28" s="14"/>
      <c r="I28" s="14"/>
      <c r="J28" s="331"/>
    </row>
    <row r="29" spans="1:14" ht="15" customHeight="1" x14ac:dyDescent="0.35">
      <c r="A29" s="20"/>
      <c r="B29" s="21"/>
      <c r="C29" s="21"/>
      <c r="D29" s="21"/>
      <c r="E29" s="22"/>
      <c r="F29" s="21"/>
      <c r="G29" s="22"/>
      <c r="H29" s="21"/>
      <c r="I29" s="22"/>
      <c r="J29" s="327"/>
    </row>
    <row r="30" spans="1:14" ht="15" customHeight="1" x14ac:dyDescent="0.35">
      <c r="A30" s="274" t="s">
        <v>207</v>
      </c>
    </row>
    <row r="31" spans="1:14" ht="15" customHeight="1" x14ac:dyDescent="0.35">
      <c r="A31" s="39" t="s">
        <v>62</v>
      </c>
    </row>
    <row r="32" spans="1:14" ht="51" customHeight="1" x14ac:dyDescent="0.35">
      <c r="A32" s="273" t="s">
        <v>124</v>
      </c>
    </row>
    <row r="33" spans="1:13" ht="39.75" customHeight="1" x14ac:dyDescent="0.35">
      <c r="A33" s="273" t="s">
        <v>125</v>
      </c>
    </row>
    <row r="34" spans="1:13" ht="15" customHeight="1" x14ac:dyDescent="0.35">
      <c r="A34" s="250" t="s">
        <v>122</v>
      </c>
    </row>
    <row r="36" spans="1:13" ht="15" customHeight="1" x14ac:dyDescent="0.35">
      <c r="A36"/>
    </row>
    <row r="37" spans="1:13" ht="15" customHeight="1" x14ac:dyDescent="0.35">
      <c r="A37"/>
    </row>
    <row r="38" spans="1:13" ht="15" customHeight="1" x14ac:dyDescent="0.35">
      <c r="A38"/>
    </row>
    <row r="39" spans="1:13" ht="15" customHeight="1" x14ac:dyDescent="0.35">
      <c r="A39"/>
      <c r="J39" s="450"/>
      <c r="K39" s="376"/>
      <c r="L39" s="376"/>
      <c r="M39" s="376"/>
    </row>
    <row r="40" spans="1:13" ht="15" customHeight="1" x14ac:dyDescent="0.35">
      <c r="A40"/>
      <c r="J40" s="450"/>
      <c r="K40" s="376"/>
      <c r="L40" s="376"/>
      <c r="M40" s="376"/>
    </row>
    <row r="41" spans="1:13" ht="15" customHeight="1" x14ac:dyDescent="0.35">
      <c r="A41"/>
      <c r="J41" s="450"/>
      <c r="K41" s="376"/>
      <c r="L41" s="376"/>
      <c r="M41" s="376"/>
    </row>
    <row r="42" spans="1:13" ht="15" customHeight="1" x14ac:dyDescent="0.35">
      <c r="A42"/>
      <c r="B42"/>
      <c r="C42"/>
      <c r="D42"/>
      <c r="J42" s="450"/>
      <c r="K42" s="376"/>
      <c r="L42" s="376"/>
      <c r="M42" s="376"/>
    </row>
    <row r="43" spans="1:13" ht="15" customHeight="1" x14ac:dyDescent="0.35">
      <c r="A43"/>
      <c r="B43"/>
      <c r="C43"/>
      <c r="D43"/>
      <c r="J43" s="450"/>
      <c r="K43" s="376"/>
      <c r="L43" s="376"/>
      <c r="M43" s="376"/>
    </row>
    <row r="44" spans="1:13" ht="15" customHeight="1" x14ac:dyDescent="0.35">
      <c r="A44"/>
      <c r="B44"/>
      <c r="C44"/>
      <c r="D44"/>
      <c r="J44" s="450"/>
      <c r="K44" s="376"/>
      <c r="L44" s="376"/>
      <c r="M44" s="376"/>
    </row>
    <row r="45" spans="1:13" ht="15" customHeight="1" x14ac:dyDescent="0.35">
      <c r="A45"/>
      <c r="B45"/>
      <c r="C45" s="153"/>
      <c r="D45" s="153"/>
      <c r="J45" s="450"/>
      <c r="K45" s="376"/>
      <c r="L45" s="376"/>
      <c r="M45" s="376"/>
    </row>
    <row r="46" spans="1:13" ht="15" customHeight="1" x14ac:dyDescent="0.35">
      <c r="A46"/>
      <c r="B46"/>
      <c r="C46"/>
      <c r="D46"/>
      <c r="J46" s="450"/>
      <c r="K46" s="376"/>
      <c r="L46" s="376"/>
      <c r="M46" s="376"/>
    </row>
    <row r="47" spans="1:13" ht="15" customHeight="1" x14ac:dyDescent="0.35">
      <c r="A47"/>
      <c r="B47"/>
      <c r="C47"/>
      <c r="D47"/>
      <c r="J47" s="450"/>
      <c r="K47" s="376"/>
      <c r="L47" s="376"/>
      <c r="M47" s="376"/>
    </row>
    <row r="48" spans="1:13" ht="15" customHeight="1" x14ac:dyDescent="0.35">
      <c r="A48"/>
      <c r="B48"/>
      <c r="C48"/>
      <c r="D48"/>
      <c r="J48" s="450"/>
      <c r="K48" s="376"/>
      <c r="L48" s="376"/>
      <c r="M48" s="376"/>
    </row>
    <row r="49" spans="1:13" ht="15" customHeight="1" x14ac:dyDescent="0.35">
      <c r="A49"/>
      <c r="B49"/>
      <c r="C49"/>
      <c r="D49"/>
      <c r="J49" s="450"/>
      <c r="K49" s="376"/>
      <c r="L49" s="376"/>
      <c r="M49" s="376"/>
    </row>
    <row r="50" spans="1:13" ht="15" customHeight="1" x14ac:dyDescent="0.35">
      <c r="J50" s="450"/>
      <c r="K50" s="376"/>
      <c r="L50" s="376"/>
      <c r="M50" s="376"/>
    </row>
    <row r="51" spans="1:13" ht="15" customHeight="1" x14ac:dyDescent="0.35">
      <c r="J51" s="450"/>
      <c r="K51" s="376"/>
      <c r="L51" s="376"/>
      <c r="M51" s="376"/>
    </row>
    <row r="52" spans="1:13" ht="15" customHeight="1" x14ac:dyDescent="0.35">
      <c r="J52" s="450"/>
      <c r="K52" s="376"/>
      <c r="L52" s="376"/>
      <c r="M52" s="376"/>
    </row>
    <row r="53" spans="1:13" ht="15" customHeight="1" x14ac:dyDescent="0.35">
      <c r="J53" s="450"/>
      <c r="K53" s="376"/>
      <c r="L53" s="376"/>
      <c r="M53" s="376"/>
    </row>
    <row r="54" spans="1:13" ht="15" customHeight="1" x14ac:dyDescent="0.35">
      <c r="J54" s="450"/>
      <c r="K54" s="376"/>
      <c r="L54" s="376"/>
      <c r="M54" s="376"/>
    </row>
    <row r="55" spans="1:13" ht="15" customHeight="1" x14ac:dyDescent="0.35">
      <c r="J55" s="450"/>
      <c r="K55" s="376"/>
      <c r="L55" s="376"/>
      <c r="M55" s="376"/>
    </row>
    <row r="56" spans="1:13" ht="15" customHeight="1" x14ac:dyDescent="0.35">
      <c r="J56" s="450"/>
      <c r="K56" s="376"/>
      <c r="L56" s="376"/>
      <c r="M56" s="376"/>
    </row>
    <row r="57" spans="1:13" ht="15" customHeight="1" x14ac:dyDescent="0.35">
      <c r="J57" s="450"/>
      <c r="K57" s="376"/>
      <c r="L57" s="376"/>
      <c r="M57" s="376"/>
    </row>
    <row r="58" spans="1:13" ht="15" customHeight="1" x14ac:dyDescent="0.35">
      <c r="J58" s="450"/>
      <c r="K58" s="376"/>
      <c r="L58" s="376"/>
      <c r="M58" s="376"/>
    </row>
    <row r="59" spans="1:13" ht="15" customHeight="1" x14ac:dyDescent="0.35">
      <c r="J59" s="450"/>
      <c r="K59" s="376"/>
      <c r="L59" s="376"/>
      <c r="M59" s="376"/>
    </row>
    <row r="60" spans="1:13" ht="15" customHeight="1" x14ac:dyDescent="0.35">
      <c r="J60" s="450"/>
      <c r="K60" s="376"/>
      <c r="L60" s="376"/>
      <c r="M60" s="376"/>
    </row>
    <row r="61" spans="1:13" ht="15" customHeight="1" x14ac:dyDescent="0.35">
      <c r="J61" s="450"/>
      <c r="K61" s="376"/>
      <c r="L61" s="376"/>
      <c r="M61" s="376"/>
    </row>
    <row r="62" spans="1:13" ht="15" customHeight="1" x14ac:dyDescent="0.35">
      <c r="J62" s="450"/>
      <c r="K62" s="376"/>
      <c r="L62" s="376"/>
      <c r="M62" s="376"/>
    </row>
    <row r="63" spans="1:13" ht="15" customHeight="1" x14ac:dyDescent="0.35">
      <c r="J63" s="450"/>
      <c r="K63" s="376"/>
      <c r="L63" s="376"/>
      <c r="M63" s="376"/>
    </row>
    <row r="64" spans="1:13" ht="15" customHeight="1" x14ac:dyDescent="0.35">
      <c r="J64" s="450"/>
      <c r="K64" s="376"/>
      <c r="L64" s="376"/>
      <c r="M64" s="376"/>
    </row>
    <row r="80" spans="10:13" ht="15" customHeight="1" x14ac:dyDescent="0.35">
      <c r="J80" s="450"/>
      <c r="K80" s="376"/>
      <c r="L80" s="371"/>
      <c r="M80" s="376"/>
    </row>
    <row r="81" spans="10:13" ht="15" customHeight="1" x14ac:dyDescent="0.35">
      <c r="J81" s="450"/>
      <c r="K81" s="376"/>
      <c r="L81" s="376"/>
      <c r="M81" s="376"/>
    </row>
    <row r="82" spans="10:13" ht="15" customHeight="1" x14ac:dyDescent="0.35">
      <c r="J82" s="450"/>
      <c r="K82" s="376"/>
      <c r="L82" s="376"/>
      <c r="M82" s="376"/>
    </row>
    <row r="83" spans="10:13" ht="15" customHeight="1" x14ac:dyDescent="0.35">
      <c r="J83" s="450"/>
      <c r="K83" s="376"/>
      <c r="L83" s="376"/>
      <c r="M83" s="376"/>
    </row>
    <row r="84" spans="10:13" ht="15" customHeight="1" x14ac:dyDescent="0.35">
      <c r="J84" s="450"/>
      <c r="K84" s="376"/>
      <c r="L84" s="376"/>
      <c r="M84" s="376"/>
    </row>
    <row r="85" spans="10:13" ht="15" customHeight="1" x14ac:dyDescent="0.35">
      <c r="J85" s="450"/>
      <c r="K85" s="376"/>
      <c r="L85" s="376"/>
      <c r="M85" s="376"/>
    </row>
    <row r="86" spans="10:13" ht="15" customHeight="1" x14ac:dyDescent="0.35">
      <c r="J86" s="450"/>
      <c r="K86" s="376"/>
      <c r="L86" s="376"/>
      <c r="M86" s="376"/>
    </row>
    <row r="87" spans="10:13" ht="15" customHeight="1" x14ac:dyDescent="0.35">
      <c r="J87" s="450"/>
      <c r="K87" s="376"/>
      <c r="L87" s="376"/>
      <c r="M87" s="376"/>
    </row>
    <row r="88" spans="10:13" ht="15" customHeight="1" x14ac:dyDescent="0.35">
      <c r="J88" s="450"/>
      <c r="K88" s="376"/>
      <c r="L88" s="376"/>
      <c r="M88" s="376"/>
    </row>
    <row r="89" spans="10:13" ht="15" customHeight="1" x14ac:dyDescent="0.35">
      <c r="J89" s="450"/>
      <c r="K89" s="376"/>
      <c r="L89" s="376"/>
      <c r="M89" s="376"/>
    </row>
    <row r="90" spans="10:13" ht="15" customHeight="1" x14ac:dyDescent="0.35">
      <c r="J90" s="450"/>
      <c r="K90" s="376"/>
      <c r="L90" s="376"/>
      <c r="M90" s="376"/>
    </row>
    <row r="91" spans="10:13" ht="15" customHeight="1" x14ac:dyDescent="0.35">
      <c r="J91" s="450"/>
      <c r="K91" s="376"/>
      <c r="L91" s="376"/>
      <c r="M91" s="376"/>
    </row>
    <row r="92" spans="10:13" ht="15" customHeight="1" x14ac:dyDescent="0.35">
      <c r="J92" s="450"/>
      <c r="K92" s="376"/>
      <c r="L92" s="376"/>
      <c r="M92" s="376"/>
    </row>
    <row r="93" spans="10:13" ht="15" customHeight="1" x14ac:dyDescent="0.35">
      <c r="J93" s="450"/>
      <c r="K93" s="376"/>
      <c r="L93" s="376"/>
      <c r="M93" s="376"/>
    </row>
    <row r="94" spans="10:13" ht="15" customHeight="1" x14ac:dyDescent="0.35">
      <c r="J94" s="450"/>
      <c r="K94" s="376"/>
      <c r="L94" s="376"/>
      <c r="M94" s="376"/>
    </row>
    <row r="95" spans="10:13" ht="15" customHeight="1" x14ac:dyDescent="0.35">
      <c r="J95" s="450"/>
      <c r="K95" s="376"/>
      <c r="L95" s="376"/>
      <c r="M95" s="376"/>
    </row>
    <row r="96" spans="10:13" ht="15" customHeight="1" x14ac:dyDescent="0.35">
      <c r="J96" s="450"/>
      <c r="K96" s="376"/>
      <c r="L96" s="376"/>
      <c r="M96" s="376"/>
    </row>
    <row r="97" spans="10:13" ht="15" customHeight="1" x14ac:dyDescent="0.35">
      <c r="J97" s="450"/>
      <c r="K97" s="376"/>
      <c r="L97" s="376"/>
      <c r="M97" s="376"/>
    </row>
    <row r="98" spans="10:13" ht="15" customHeight="1" x14ac:dyDescent="0.35">
      <c r="J98" s="450"/>
      <c r="K98" s="376"/>
      <c r="L98" s="376"/>
      <c r="M98" s="376"/>
    </row>
    <row r="99" spans="10:13" ht="15" customHeight="1" x14ac:dyDescent="0.35">
      <c r="J99" s="450"/>
      <c r="K99" s="376"/>
      <c r="L99" s="376"/>
      <c r="M99" s="376"/>
    </row>
    <row r="115" spans="11:13" ht="15" customHeight="1" x14ac:dyDescent="0.35">
      <c r="K115" s="376"/>
      <c r="L115" s="376"/>
      <c r="M115" s="376"/>
    </row>
    <row r="116" spans="11:13" ht="15" customHeight="1" x14ac:dyDescent="0.35">
      <c r="K116" s="376"/>
      <c r="L116" s="376"/>
      <c r="M116" s="376"/>
    </row>
    <row r="117" spans="11:13" ht="15" customHeight="1" x14ac:dyDescent="0.35">
      <c r="K117" s="376"/>
      <c r="L117" s="376"/>
      <c r="M117" s="376"/>
    </row>
    <row r="118" spans="11:13" ht="15" customHeight="1" x14ac:dyDescent="0.35">
      <c r="K118" s="376"/>
      <c r="L118" s="376"/>
      <c r="M118" s="376"/>
    </row>
  </sheetData>
  <sheetProtection algorithmName="SHA-512" hashValue="6ruFzBDkGUV6Ej0ii5DXVus5/yN/85GYU0pCabmr0I+N569j8qKZWMo9r9ZB92fHgGS1GgIuip9rEs346Sgpzw==" saltValue="iJ9fbgdzLUlvuMWU+94PBA==" spinCount="100000" sheet="1" objects="1" scenarios="1" selectLockedCells="1" selectUnlockedCells="1"/>
  <sortState xmlns:xlrd2="http://schemas.microsoft.com/office/spreadsheetml/2017/richdata2" ref="A12:H26">
    <sortCondition descending="1" ref="H12:H26"/>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s" ma:contentTypeID="0x0101001B6A35EDFF7C284799513D974CD6D404002FFB4327DE9F3341818FD944B9D45329" ma:contentTypeVersion="4" ma:contentTypeDescription="" ma:contentTypeScope="" ma:versionID="3181142ca96976c71a13418b1f8ffd8c">
  <xsd:schema xmlns:xsd="http://www.w3.org/2001/XMLSchema" xmlns:xs="http://www.w3.org/2001/XMLSchema" xmlns:p="http://schemas.microsoft.com/office/2006/metadata/properties" xmlns:ns2="6c0956a8-e94c-48e2-ba01-0b66cc4df830" xmlns:ns3="f6a1f4ab-ea9c-403c-8500-146e8ea964b3" targetNamespace="http://schemas.microsoft.com/office/2006/metadata/properties" ma:root="true" ma:fieldsID="a94f8e22f920ebb9bc2fb39bdcbe1e99" ns2:_="" ns3:_="">
    <xsd:import namespace="6c0956a8-e94c-48e2-ba01-0b66cc4df830"/>
    <xsd:import namespace="f6a1f4ab-ea9c-403c-8500-146e8ea964b3"/>
    <xsd:element name="properties">
      <xsd:complexType>
        <xsd:sequence>
          <xsd:element name="documentManagement">
            <xsd:complexType>
              <xsd:all>
                <xsd:element ref="ns2:ProjectName" minOccurs="0"/>
                <xsd:element ref="ns2:ProjectID" minOccurs="0"/>
                <xsd:element ref="ns2:DocAuthor" minOccurs="0"/>
                <xsd:element ref="ns2:Type_x0020_Documents" minOccurs="0"/>
                <xsd:element ref="ns2:HummingbirdID" minOccurs="0"/>
                <xsd:element ref="ns2:_dlc_DocId" minOccurs="0"/>
                <xsd:element ref="ns2:_dlc_DocIdUrl" minOccurs="0"/>
                <xsd:element ref="ns2:_dlc_DocIdPersistId" minOccurs="0"/>
                <xsd:element ref="ns3:TaxCatchAll" minOccurs="0"/>
                <xsd:element ref="ns3:TaxCatchAllLabel" minOccurs="0"/>
                <xsd:element ref="ns2:ClientGroupTaxHTField0" minOccurs="0"/>
                <xsd:element ref="ns2:ThemeTaxHTFiel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0956a8-e94c-48e2-ba01-0b66cc4df830" elementFormDefault="qualified">
    <xsd:import namespace="http://schemas.microsoft.com/office/2006/documentManagement/types"/>
    <xsd:import namespace="http://schemas.microsoft.com/office/infopath/2007/PartnerControls"/>
    <xsd:element name="ProjectName" ma:index="2" nillable="true" ma:displayName="ProjectName" ma:default="" ma:description="ProjectName" ma:internalName="ProjectName">
      <xsd:simpleType>
        <xsd:restriction base="dms:Text"/>
      </xsd:simpleType>
    </xsd:element>
    <xsd:element name="ProjectID" ma:index="3" nillable="true" ma:displayName="ProjectID" ma:default="" ma:description="ProjectID" ma:internalName="ProjectID">
      <xsd:simpleType>
        <xsd:restriction base="dms:Text"/>
      </xsd:simpleType>
    </xsd:element>
    <xsd:element name="DocAuthor" ma:index="4" nillable="true" ma:displayName="DocAuthor" ma:list="UserInfo" ma:SharePointGroup="0" ma:internalName="DocAuth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ype_x0020_Documents" ma:index="5" nillable="true" ma:displayName="Type Documents" ma:description="Choose type of document" ma:format="Dropdown" ma:internalName="Type_x0020_Documents">
      <xsd:simpleType>
        <xsd:restriction base="dms:Choice">
          <xsd:enumeration value="Memo"/>
          <xsd:enumeration value="Meetingreport"/>
          <xsd:enumeration value="Agenda"/>
          <xsd:enumeration value="Data"/>
          <xsd:enumeration value="Form"/>
          <xsd:enumeration value="Interview"/>
          <xsd:enumeration value="Pressrelease"/>
          <xsd:enumeration value="Questionnaire"/>
          <xsd:enumeration value="Other"/>
        </xsd:restriction>
      </xsd:simpleType>
    </xsd:element>
    <xsd:element name="HummingbirdID" ma:index="6" nillable="true" ma:displayName="HummingbirdID" ma:internalName="HummingbirdID">
      <xsd:simpleType>
        <xsd:restriction base="dms:Text">
          <xsd:maxLength value="255"/>
        </xsd:restriction>
      </xsd:simpleType>
    </xsd:element>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element name="ClientGroupTaxHTField0" ma:index="18" nillable="true" ma:taxonomy="true" ma:internalName="ClientGroupTaxHTField0" ma:taxonomyFieldName="ClientGroup" ma:displayName="ClientGroup" ma:default="" ma:fieldId="{b2014750-da92-4252-bba4-22b77bdc826b}" ma:sspId="abe36684-a958-4f64-acda-a4a2eb900181" ma:termSetId="33707d53-7128-4098-8f2b-c1a8b816b40d" ma:anchorId="00000000-0000-0000-0000-000000000000" ma:open="false" ma:isKeyword="false">
      <xsd:complexType>
        <xsd:sequence>
          <xsd:element ref="pc:Terms" minOccurs="0" maxOccurs="1"/>
        </xsd:sequence>
      </xsd:complexType>
    </xsd:element>
    <xsd:element name="ThemeTaxHTField0" ma:index="20" nillable="true" ma:taxonomy="true" ma:internalName="ThemeTaxHTField0" ma:taxonomyFieldName="Theme" ma:displayName="Theme" ma:default="" ma:fieldId="{e036cbe5-162c-42da-add0-5fda60f60000}" ma:sspId="abe36684-a958-4f64-acda-a4a2eb900181" ma:termSetId="8bd23fe9-92c3-4de4-9c0f-753e0ee4f04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6a1f4ab-ea9c-403c-8500-146e8ea964b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a7c0d634-189c-41ba-8c03-62fcbae2afbd}" ma:internalName="TaxCatchAll" ma:showField="CatchAllData" ma:web="5ff4a6ec-1960-47d7-a81d-472a524a6f42">
      <xsd:complexType>
        <xsd:complexContent>
          <xsd:extension base="dms:MultiChoiceLookup">
            <xsd:sequence>
              <xsd:element name="Value" type="dms:Lookup" maxOccurs="unbounded" minOccurs="0" nillable="true"/>
            </xsd:sequence>
          </xsd:extension>
        </xsd:complexContent>
      </xsd:complexType>
    </xsd:element>
    <xsd:element name="TaxCatchAllLabel" ma:index="17" nillable="true" ma:displayName="Taxonomy Catch All Column1" ma:hidden="true" ma:list="{a7c0d634-189c-41ba-8c03-62fcbae2afbd}" ma:internalName="TaxCatchAllLabel" ma:readOnly="true" ma:showField="CatchAllDataLabel" ma:web="5ff4a6ec-1960-47d7-a81d-472a524a6f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abe36684-a958-4f64-acda-a4a2eb900181" ContentTypeId="0x0101001B6A35EDFF7C284799513D974CD6D404" PreviousValue="false"/>
</file>

<file path=customXml/item4.xml><?xml version="1.0" encoding="utf-8"?>
<p:properties xmlns:p="http://schemas.microsoft.com/office/2006/metadata/properties" xmlns:xsi="http://www.w3.org/2001/XMLSchema-instance" xmlns:pc="http://schemas.microsoft.com/office/infopath/2007/PartnerControls">
  <documentManagement>
    <ProjectName xmlns="6c0956a8-e94c-48e2-ba01-0b66cc4df830" xsi:nil="true"/>
    <ProjectID xmlns="6c0956a8-e94c-48e2-ba01-0b66cc4df830" xsi:nil="true"/>
    <DocAuthor xmlns="6c0956a8-e94c-48e2-ba01-0b66cc4df830">
      <UserInfo>
        <DisplayName/>
        <AccountId xsi:nil="true"/>
        <AccountType/>
      </UserInfo>
    </DocAuthor>
    <Type_x0020_Documents xmlns="6c0956a8-e94c-48e2-ba01-0b66cc4df830" xsi:nil="true"/>
    <HummingbirdID xmlns="6c0956a8-e94c-48e2-ba01-0b66cc4df830" xsi:nil="true"/>
    <ClientGroupTaxHTField0 xmlns="6c0956a8-e94c-48e2-ba01-0b66cc4df830">
      <Terms xmlns="http://schemas.microsoft.com/office/infopath/2007/PartnerControls"/>
    </ClientGroupTaxHTField0>
    <ThemeTaxHTField0 xmlns="6c0956a8-e94c-48e2-ba01-0b66cc4df830">
      <Terms xmlns="http://schemas.microsoft.com/office/infopath/2007/PartnerControls"/>
    </ThemeTaxHTField0>
    <TaxCatchAll xmlns="f6a1f4ab-ea9c-403c-8500-146e8ea964b3"/>
  </documentManagement>
</p:properties>
</file>

<file path=customXml/item5.xml><?xml version="1.0" encoding="utf-8"?>
<?mso-contentType ?>
<spe:Receivers xmlns:spe="http://schemas.microsoft.com/sharepoint/events"/>
</file>

<file path=customXml/itemProps1.xml><?xml version="1.0" encoding="utf-8"?>
<ds:datastoreItem xmlns:ds="http://schemas.openxmlformats.org/officeDocument/2006/customXml" ds:itemID="{2E54601E-4D47-499E-BC9D-D0E8D121E8A5}">
  <ds:schemaRefs>
    <ds:schemaRef ds:uri="http://schemas.microsoft.com/sharepoint/v3/contenttype/forms"/>
  </ds:schemaRefs>
</ds:datastoreItem>
</file>

<file path=customXml/itemProps2.xml><?xml version="1.0" encoding="utf-8"?>
<ds:datastoreItem xmlns:ds="http://schemas.openxmlformats.org/officeDocument/2006/customXml" ds:itemID="{91EA8285-81DB-4CA2-9CCC-E01E3C8AB0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0956a8-e94c-48e2-ba01-0b66cc4df830"/>
    <ds:schemaRef ds:uri="f6a1f4ab-ea9c-403c-8500-146e8ea964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47DF57-6F4C-4227-AE4E-6C9F8A7CCD18}">
  <ds:schemaRefs>
    <ds:schemaRef ds:uri="Microsoft.SharePoint.Taxonomy.ContentTypeSync"/>
  </ds:schemaRefs>
</ds:datastoreItem>
</file>

<file path=customXml/itemProps4.xml><?xml version="1.0" encoding="utf-8"?>
<ds:datastoreItem xmlns:ds="http://schemas.openxmlformats.org/officeDocument/2006/customXml" ds:itemID="{9296C5D7-8E3E-4F8E-BAD8-1EE615D57AB0}">
  <ds:schemaRefs>
    <ds:schemaRef ds:uri="6c0956a8-e94c-48e2-ba01-0b66cc4df830"/>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f6a1f4ab-ea9c-403c-8500-146e8ea964b3"/>
    <ds:schemaRef ds:uri="http://schemas.microsoft.com/office/infopath/2007/PartnerControls"/>
    <ds:schemaRef ds:uri="http://www.w3.org/XML/1998/namespace"/>
    <ds:schemaRef ds:uri="http://purl.org/dc/dcmitype/"/>
  </ds:schemaRefs>
</ds:datastoreItem>
</file>

<file path=customXml/itemProps5.xml><?xml version="1.0" encoding="utf-8"?>
<ds:datastoreItem xmlns:ds="http://schemas.openxmlformats.org/officeDocument/2006/customXml" ds:itemID="{8354D736-1372-40C5-8699-8AE1E7E21306}">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Voorblad</vt:lpstr>
      <vt:lpstr>Kwartaalcijfers</vt:lpstr>
      <vt:lpstr>Maandcijfers medewerkers</vt:lpstr>
      <vt:lpstr>Aantal bedrijven</vt:lpstr>
      <vt:lpstr>Medewerkers</vt:lpstr>
      <vt:lpstr>Werkzame personen</vt:lpstr>
      <vt:lpstr>Gemiddelde leeftijd</vt:lpstr>
      <vt:lpstr>Uitstromers verfijnd</vt:lpstr>
      <vt:lpstr>Uitstromers tm 2023</vt:lpstr>
      <vt:lpstr>Instroom zzp</vt:lpstr>
      <vt:lpstr>Jaaromzet</vt:lpstr>
      <vt:lpstr>BestemmingLeerlingen 2025</vt:lpstr>
      <vt:lpstr>BestemmingLeerlingen 2024</vt:lpstr>
      <vt:lpstr>Bestemming 2024 incl diploma</vt:lpstr>
      <vt:lpstr>Bestemming 2023 incl diploma</vt:lpstr>
      <vt:lpstr>Bestemming 2022 incl diploma</vt:lpstr>
      <vt:lpstr>Brondata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gst8706mbcb</dc:creator>
  <cp:lastModifiedBy>Schippers, Gratiella</cp:lastModifiedBy>
  <cp:lastPrinted>2021-05-12T14:46:04Z</cp:lastPrinted>
  <dcterms:created xsi:type="dcterms:W3CDTF">2021-02-19T12:34:52Z</dcterms:created>
  <dcterms:modified xsi:type="dcterms:W3CDTF">2026-07-20T11:45:46Z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0x0101001B6A35EDFF7C284799513D974CD6D404002FFB4327DE9F3341818FD944B9D45329</vt:lpwstr>
  </property>
  <property fmtid="{D5CDD505-2E9C-101B-9397-08002B2CF9AE}" pid="3" name="ContentType">
    <vt:lpwstr>Documents</vt:lpwstr>
  </property>
  <property fmtid="{D5CDD505-2E9C-101B-9397-08002B2CF9AE}" pid="4" name="Title">
    <vt:lpwstr/>
  </property>
  <property fmtid="{D5CDD505-2E9C-101B-9397-08002B2CF9AE}" pid="5" name="ProjectName">
    <vt:lpwstr/>
  </property>
  <property fmtid="{D5CDD505-2E9C-101B-9397-08002B2CF9AE}" pid="6" name="ProjectID">
    <vt:lpwstr/>
  </property>
  <property fmtid="{D5CDD505-2E9C-101B-9397-08002B2CF9AE}" pid="7" name="DocAuthor">
    <vt:lpwstr/>
  </property>
  <property fmtid="{D5CDD505-2E9C-101B-9397-08002B2CF9AE}" pid="8" name="Type_x0020_Documents">
    <vt:lpwstr/>
  </property>
  <property fmtid="{D5CDD505-2E9C-101B-9397-08002B2CF9AE}" pid="9" name="HummingbirdID">
    <vt:lpwstr/>
  </property>
  <property fmtid="{D5CDD505-2E9C-101B-9397-08002B2CF9AE}" pid="10" name="ClientGroupTaxHTField0">
    <vt:lpwstr/>
  </property>
  <property fmtid="{D5CDD505-2E9C-101B-9397-08002B2CF9AE}" pid="11" name="ThemeTaxHTField0">
    <vt:lpwstr/>
  </property>
  <property fmtid="{D5CDD505-2E9C-101B-9397-08002B2CF9AE}" pid="12" name="Sent representing name">
    <vt:lpwstr>Fris, Pieter</vt:lpwstr>
  </property>
  <property fmtid="{D5CDD505-2E9C-101B-9397-08002B2CF9AE}" pid="13" name="Sent representing e-mail address">
    <vt:lpwstr>/o=Panteia/ou=Exchange Administrative Group (FYDIBOHF23SPDLT)/cn=Recipients/cn=2515076680494d7199803626fd2abf0a</vt:lpwstr>
  </property>
  <property fmtid="{D5CDD505-2E9C-101B-9397-08002B2CF9AE}" pid="14" name="Sender name">
    <vt:lpwstr>Fris, Pieter</vt:lpwstr>
  </property>
  <property fmtid="{D5CDD505-2E9C-101B-9397-08002B2CF9AE}" pid="15" name="Sent representing address type">
    <vt:lpwstr>EX</vt:lpwstr>
  </property>
  <property fmtid="{D5CDD505-2E9C-101B-9397-08002B2CF9AE}" pid="16" name="Topic">
    <vt:lpwstr>Tabellenboek secundaire analyses kappersbranche tussenrapportage 09062022.xlsx</vt:lpwstr>
  </property>
  <property fmtid="{D5CDD505-2E9C-101B-9397-08002B2CF9AE}" pid="17" name="Sensitivity">
    <vt:r8>0</vt:r8>
  </property>
  <property fmtid="{D5CDD505-2E9C-101B-9397-08002B2CF9AE}" pid="18" name="Theme">
    <vt:lpwstr/>
  </property>
  <property fmtid="{D5CDD505-2E9C-101B-9397-08002B2CF9AE}" pid="19" name="Conversation topic">
    <vt:lpwstr>Tabellenboek secundaire analyses kappersbranche tussenrapportage 09062022.xlsx</vt:lpwstr>
  </property>
  <property fmtid="{D5CDD505-2E9C-101B-9397-08002B2CF9AE}" pid="20" name="Message delivery time">
    <vt:filetime>2022-06-09T09:38:57Z</vt:filetime>
  </property>
  <property fmtid="{D5CDD505-2E9C-101B-9397-08002B2CF9AE}" pid="21" name="Sender e-mail address">
    <vt:lpwstr>/o=Panteia/ou=Exchange Administrative Group (FYDIBOHF23SPDLT)/cn=Recipients/cn=2515076680494d7199803626fd2abf0a</vt:lpwstr>
  </property>
  <property fmtid="{D5CDD505-2E9C-101B-9397-08002B2CF9AE}" pid="22" name="Message class">
    <vt:lpwstr>IPM.Document.Excel.Sheet.12</vt:lpwstr>
  </property>
  <property fmtid="{D5CDD505-2E9C-101B-9397-08002B2CF9AE}" pid="23" name="BCC">
    <vt:lpwstr/>
  </property>
  <property fmtid="{D5CDD505-2E9C-101B-9397-08002B2CF9AE}" pid="24" name="Client submit time">
    <vt:filetime>2022-06-09T09:38:57Z</vt:filetime>
  </property>
  <property fmtid="{D5CDD505-2E9C-101B-9397-08002B2CF9AE}" pid="25" name="Creation time">
    <vt:filetime>2022-06-09T09:38:57Z</vt:filetime>
  </property>
  <property fmtid="{D5CDD505-2E9C-101B-9397-08002B2CF9AE}" pid="26" name="ClientGroup">
    <vt:lpwstr/>
  </property>
  <property fmtid="{D5CDD505-2E9C-101B-9397-08002B2CF9AE}" pid="27" name="Importance">
    <vt:r8>0</vt:r8>
  </property>
  <property fmtid="{D5CDD505-2E9C-101B-9397-08002B2CF9AE}" pid="28" name="Message size">
    <vt:r8>303104</vt:r8>
  </property>
  <property fmtid="{D5CDD505-2E9C-101B-9397-08002B2CF9AE}" pid="29" name="Last modification time">
    <vt:filetime>2022-06-09T09:38:57Z</vt:filetime>
  </property>
  <property fmtid="{D5CDD505-2E9C-101B-9397-08002B2CF9AE}" pid="30" name="CC">
    <vt:lpwstr/>
  </property>
  <property fmtid="{D5CDD505-2E9C-101B-9397-08002B2CF9AE}" pid="31" name="Sender address type">
    <vt:lpwstr>EX</vt:lpwstr>
  </property>
  <property fmtid="{D5CDD505-2E9C-101B-9397-08002B2CF9AE}" pid="32" name="Has attachment">
    <vt:bool>true</vt:bool>
  </property>
  <property fmtid="{D5CDD505-2E9C-101B-9397-08002B2CF9AE}" pid="33" name="To">
    <vt:lpwstr/>
  </property>
  <property fmtid="{D5CDD505-2E9C-101B-9397-08002B2CF9AE}" pid="34" name="Type Documents">
    <vt:lpwstr/>
  </property>
</Properties>
</file>