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Monitoring en bedrijfsvergelijking\Lopende projecten\10040 Branche Monitoren\Rapportages\BPK\"/>
    </mc:Choice>
  </mc:AlternateContent>
  <xr:revisionPtr revIDLastSave="0" documentId="13_ncr:1_{0BE1D54E-88A6-44D0-B0DC-9D7B38313906}" xr6:coauthVersionLast="47" xr6:coauthVersionMax="47" xr10:uidLastSave="{00000000-0000-0000-0000-000000000000}"/>
  <bookViews>
    <workbookView xWindow="-75" yWindow="-16320" windowWidth="29040" windowHeight="15720" activeTab="1" xr2:uid="{00000000-000D-0000-FFFF-FFFF00000000}"/>
  </bookViews>
  <sheets>
    <sheet name="Voorblad" sheetId="22" r:id="rId1"/>
    <sheet name="Kwartaalcijfers" sheetId="23" r:id="rId2"/>
    <sheet name="Maandcijfers medewerkers" sheetId="7" r:id="rId3"/>
    <sheet name="Jaaromzet" sheetId="19" r:id="rId4"/>
    <sheet name="Medewerkers" sheetId="4" r:id="rId5"/>
    <sheet name="Aantal bedrijven" sheetId="3" r:id="rId6"/>
    <sheet name="Werkzame personen" sheetId="24" r:id="rId7"/>
    <sheet name="Uitstromers" sheetId="14" r:id="rId8"/>
    <sheet name="Instroom zzp" sheetId="27" r:id="rId9"/>
    <sheet name="Vacatures" sheetId="28" r:id="rId10"/>
    <sheet name="Eerstejaars" sheetId="25" r:id="rId11"/>
    <sheet name="Leerlingen" sheetId="20" r:id="rId12"/>
    <sheet name="Gediplomeerden" sheetId="21" r:id="rId13"/>
    <sheet name="BestemmingLeerlingen 2023" sheetId="30" r:id="rId14"/>
    <sheet name="BestemmingLeerlingen2022" sheetId="29" r:id="rId15"/>
    <sheet name="Brondata" sheetId="26" r:id="rId16"/>
  </sheets>
  <definedNames>
    <definedName name="_xlnm._FilterDatabase" localSheetId="7" hidden="1">Uitstromers!$A$11:$E$27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4" i="23" l="1"/>
  <c r="K6" i="23"/>
  <c r="K22" i="23"/>
  <c r="K41" i="23"/>
  <c r="L41" i="23"/>
  <c r="K96" i="23"/>
  <c r="K79" i="23"/>
  <c r="L79" i="23"/>
  <c r="L11" i="7"/>
  <c r="L10" i="7"/>
  <c r="L9" i="7"/>
  <c r="K58" i="23"/>
  <c r="L113" i="23"/>
  <c r="K95" i="23"/>
  <c r="K57" i="23"/>
  <c r="L40" i="23"/>
  <c r="K40" i="23" s="1"/>
  <c r="K21" i="23"/>
  <c r="K5" i="23"/>
  <c r="K78" i="23"/>
  <c r="L78" i="23"/>
  <c r="L8" i="7"/>
  <c r="L7" i="7"/>
  <c r="L6" i="7"/>
  <c r="L112" i="23"/>
  <c r="K94" i="23"/>
  <c r="L77" i="23"/>
  <c r="K77" i="23" s="1"/>
  <c r="L39" i="23"/>
  <c r="K39" i="23"/>
  <c r="K20" i="23"/>
  <c r="K4" i="23"/>
  <c r="K56" i="23"/>
  <c r="L5" i="7" l="1"/>
  <c r="L4" i="7"/>
  <c r="L3" i="7"/>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N4" i="21"/>
  <c r="O27" i="21" s="1"/>
  <c r="N24" i="21"/>
  <c r="N23" i="21"/>
  <c r="M23" i="21" s="1"/>
  <c r="N22" i="21"/>
  <c r="M22" i="21" s="1"/>
  <c r="N17" i="21"/>
  <c r="M17" i="21" s="1"/>
  <c r="N12" i="21"/>
  <c r="O12" i="21" s="1"/>
  <c r="N7" i="21"/>
  <c r="O7" i="21" s="1"/>
  <c r="N4" i="20"/>
  <c r="O15" i="20" s="1"/>
  <c r="N24" i="20"/>
  <c r="N23" i="20"/>
  <c r="N22" i="20"/>
  <c r="N17" i="20"/>
  <c r="N12" i="20"/>
  <c r="N7" i="20"/>
  <c r="M7" i="20" s="1"/>
  <c r="O36" i="25"/>
  <c r="O45" i="25"/>
  <c r="O37" i="25"/>
  <c r="O38" i="25"/>
  <c r="O39" i="25"/>
  <c r="O40" i="25"/>
  <c r="O41" i="25"/>
  <c r="O42" i="25"/>
  <c r="O43" i="25"/>
  <c r="O44" i="25"/>
  <c r="O46" i="25"/>
  <c r="O47" i="25"/>
  <c r="O49" i="25"/>
  <c r="O50" i="25"/>
  <c r="O53" i="25"/>
  <c r="O54" i="25"/>
  <c r="O55" i="25"/>
  <c r="O56" i="25"/>
  <c r="O57" i="25"/>
  <c r="O58" i="25"/>
  <c r="O59" i="25"/>
  <c r="O60" i="25"/>
  <c r="O61" i="25"/>
  <c r="O62" i="25"/>
  <c r="N23" i="25"/>
  <c r="N22" i="25"/>
  <c r="N17" i="25"/>
  <c r="N12" i="25"/>
  <c r="N7" i="25"/>
  <c r="N4" i="25" s="1"/>
  <c r="O48" i="25" s="1"/>
  <c r="M33" i="25"/>
  <c r="M32" i="25"/>
  <c r="M31" i="25"/>
  <c r="M30" i="25"/>
  <c r="M29" i="25"/>
  <c r="M28" i="25"/>
  <c r="M27" i="25"/>
  <c r="M19" i="25"/>
  <c r="M18" i="25"/>
  <c r="M14" i="25"/>
  <c r="M13" i="25"/>
  <c r="M9" i="25"/>
  <c r="M8" i="25"/>
  <c r="O22" i="20"/>
  <c r="O20" i="20"/>
  <c r="O19" i="20"/>
  <c r="O18" i="20"/>
  <c r="O17" i="20"/>
  <c r="M23" i="20"/>
  <c r="M22" i="20"/>
  <c r="M19" i="20"/>
  <c r="M18" i="20"/>
  <c r="M17" i="20"/>
  <c r="M14" i="20"/>
  <c r="M13" i="20"/>
  <c r="M12" i="20"/>
  <c r="M9" i="20"/>
  <c r="M8" i="20"/>
  <c r="M28" i="21"/>
  <c r="M27" i="21"/>
  <c r="M20" i="21"/>
  <c r="M19" i="21"/>
  <c r="M18" i="21"/>
  <c r="M15" i="21"/>
  <c r="M14" i="21"/>
  <c r="M13" i="21"/>
  <c r="M12" i="21"/>
  <c r="M10" i="21"/>
  <c r="M9" i="21"/>
  <c r="M8" i="21"/>
  <c r="M7" i="21"/>
  <c r="M4" i="21"/>
  <c r="O28" i="21"/>
  <c r="O22" i="21"/>
  <c r="O20" i="21"/>
  <c r="O19" i="21"/>
  <c r="O18" i="21"/>
  <c r="O15" i="21"/>
  <c r="O14" i="21"/>
  <c r="O13" i="21"/>
  <c r="O10" i="21"/>
  <c r="O9" i="21"/>
  <c r="O8" i="21"/>
  <c r="J15" i="3"/>
  <c r="J4" i="3"/>
  <c r="F20" i="26"/>
  <c r="J30" i="3" s="1"/>
  <c r="F9" i="26"/>
  <c r="J22" i="3" s="1"/>
  <c r="J31" i="3" l="1"/>
  <c r="J20" i="3"/>
  <c r="J19" i="3"/>
  <c r="J21" i="3"/>
  <c r="J32" i="3"/>
  <c r="J26" i="3"/>
  <c r="J27" i="3"/>
  <c r="J28" i="3"/>
  <c r="J29" i="3"/>
  <c r="O23" i="21"/>
  <c r="O24" i="21"/>
  <c r="M24" i="21"/>
  <c r="O17" i="21"/>
  <c r="O23" i="20"/>
  <c r="O9" i="20"/>
  <c r="O10" i="20"/>
  <c r="O13" i="20"/>
  <c r="O8" i="20"/>
  <c r="M4" i="20"/>
  <c r="O24" i="20"/>
  <c r="O12" i="20"/>
  <c r="O14" i="20"/>
  <c r="O7" i="20"/>
  <c r="O52" i="25"/>
  <c r="O51" i="25"/>
  <c r="O64" i="25"/>
  <c r="O63" i="25"/>
  <c r="O8" i="25"/>
  <c r="O33" i="25"/>
  <c r="O29" i="25"/>
  <c r="O32" i="25"/>
  <c r="O31" i="25"/>
  <c r="O13" i="25"/>
  <c r="O30" i="25"/>
  <c r="O14" i="25"/>
  <c r="O9" i="25"/>
  <c r="O7" i="25"/>
  <c r="O12" i="25"/>
  <c r="O19" i="25"/>
  <c r="O23" i="25"/>
  <c r="O17" i="25"/>
  <c r="O18" i="25"/>
  <c r="O27" i="25"/>
  <c r="O28" i="25"/>
  <c r="O22" i="25"/>
  <c r="I40" i="3"/>
  <c r="I38" i="3"/>
  <c r="I37" i="3"/>
  <c r="I11" i="3"/>
  <c r="I10" i="3"/>
  <c r="I9" i="3"/>
  <c r="I8" i="3"/>
  <c r="I7" i="3"/>
  <c r="G40" i="3"/>
  <c r="G38" i="3"/>
  <c r="G37" i="3"/>
  <c r="G11" i="3"/>
  <c r="G10" i="3"/>
  <c r="G9" i="3"/>
  <c r="G8" i="3"/>
  <c r="G7" i="3"/>
  <c r="E40" i="3"/>
  <c r="E38" i="3"/>
  <c r="E37" i="3"/>
  <c r="E12" i="3"/>
  <c r="E11" i="3"/>
  <c r="E10" i="3"/>
  <c r="E9" i="3"/>
  <c r="E7" i="3"/>
  <c r="C40" i="3"/>
  <c r="C38" i="3"/>
  <c r="C37" i="3"/>
  <c r="C12" i="3"/>
  <c r="C11" i="3"/>
  <c r="C10" i="3"/>
  <c r="C9" i="3"/>
  <c r="C7" i="3"/>
  <c r="J23" i="3" l="1"/>
  <c r="C34" i="28"/>
  <c r="C35" i="28"/>
  <c r="C36" i="28"/>
  <c r="C37" i="28"/>
  <c r="C38" i="28"/>
  <c r="C39" i="28"/>
  <c r="C40" i="28"/>
  <c r="C41" i="28"/>
  <c r="C42" i="28"/>
  <c r="C43" i="28"/>
  <c r="C44" i="28"/>
  <c r="C45" i="28"/>
  <c r="C27" i="28"/>
  <c r="C28" i="28"/>
  <c r="C29" i="28"/>
  <c r="C30" i="28"/>
  <c r="C8" i="28"/>
  <c r="C9" i="28"/>
  <c r="C10" i="28"/>
  <c r="C11" i="28"/>
  <c r="C12" i="28"/>
  <c r="C13" i="28"/>
  <c r="C14" i="28"/>
  <c r="C15" i="28"/>
  <c r="C16" i="28"/>
  <c r="C17" i="28"/>
  <c r="C33" i="28"/>
  <c r="C26" i="28"/>
  <c r="C24" i="28"/>
  <c r="C23" i="28"/>
  <c r="C22" i="28"/>
  <c r="C21" i="28"/>
  <c r="C20" i="28"/>
  <c r="C7" i="28"/>
  <c r="C4" i="28"/>
  <c r="B100" i="30" l="1"/>
  <c r="C99" i="30" s="1"/>
  <c r="B89" i="30"/>
  <c r="C85" i="30" s="1"/>
  <c r="B78" i="30"/>
  <c r="C71" i="30" s="1"/>
  <c r="C75" i="30"/>
  <c r="C74" i="30"/>
  <c r="B67" i="30"/>
  <c r="C67" i="30" s="1"/>
  <c r="B56" i="30"/>
  <c r="C55" i="30" s="1"/>
  <c r="B45" i="30"/>
  <c r="C41" i="30" s="1"/>
  <c r="B34" i="30"/>
  <c r="C27" i="30" s="1"/>
  <c r="C31" i="30"/>
  <c r="C30" i="30"/>
  <c r="C29" i="30"/>
  <c r="C28" i="30"/>
  <c r="B23" i="30"/>
  <c r="C23" i="30" s="1"/>
  <c r="B12" i="30"/>
  <c r="C11" i="30" s="1"/>
  <c r="C86" i="30" l="1"/>
  <c r="C87" i="30"/>
  <c r="C88" i="30"/>
  <c r="C89" i="30"/>
  <c r="C76" i="30"/>
  <c r="C77" i="30"/>
  <c r="C72" i="30"/>
  <c r="C73" i="30"/>
  <c r="C60" i="30"/>
  <c r="C64" i="30"/>
  <c r="C61" i="30"/>
  <c r="C63" i="30"/>
  <c r="C65" i="30"/>
  <c r="C62" i="30"/>
  <c r="C66" i="30"/>
  <c r="C44" i="30"/>
  <c r="C42" i="30"/>
  <c r="C43" i="30"/>
  <c r="C33" i="30"/>
  <c r="C32" i="30"/>
  <c r="C18" i="30"/>
  <c r="C19" i="30"/>
  <c r="C20" i="30"/>
  <c r="C21" i="30"/>
  <c r="C22" i="30"/>
  <c r="C16" i="30"/>
  <c r="C17" i="30"/>
  <c r="C56" i="30"/>
  <c r="C100" i="30"/>
  <c r="C45" i="30"/>
  <c r="C5" i="30"/>
  <c r="C49" i="30"/>
  <c r="C93" i="30"/>
  <c r="C6" i="30"/>
  <c r="C50" i="30"/>
  <c r="C94" i="30"/>
  <c r="C7" i="30"/>
  <c r="C34" i="30"/>
  <c r="C51" i="30"/>
  <c r="C78" i="30"/>
  <c r="C95" i="30"/>
  <c r="C8" i="30"/>
  <c r="C38" i="30"/>
  <c r="C52" i="30"/>
  <c r="C82" i="30"/>
  <c r="C96" i="30"/>
  <c r="C9" i="30"/>
  <c r="C39" i="30"/>
  <c r="C53" i="30"/>
  <c r="C83" i="30"/>
  <c r="C97" i="30"/>
  <c r="C10" i="30"/>
  <c r="C40" i="30"/>
  <c r="C54" i="30"/>
  <c r="C84" i="30"/>
  <c r="C98" i="30"/>
  <c r="J33" i="3"/>
  <c r="P4" i="19"/>
  <c r="O4" i="19" s="1"/>
  <c r="I59" i="23"/>
  <c r="O5" i="19"/>
  <c r="O6" i="19" l="1"/>
  <c r="C12" i="30"/>
  <c r="O14" i="19"/>
  <c r="O11" i="19"/>
  <c r="O10" i="19"/>
  <c r="P21" i="19"/>
  <c r="P20" i="19"/>
  <c r="O13" i="19"/>
  <c r="O12" i="19"/>
  <c r="O9" i="19"/>
  <c r="P22" i="19" l="1"/>
  <c r="I5" i="14"/>
  <c r="I6" i="14"/>
  <c r="I4" i="14"/>
  <c r="C35" i="27" l="1"/>
  <c r="C34" i="27"/>
  <c r="C33" i="27"/>
  <c r="C32" i="27"/>
  <c r="C30" i="27"/>
  <c r="C28" i="27"/>
  <c r="C27" i="27"/>
  <c r="C26" i="27"/>
  <c r="C25" i="27"/>
  <c r="C24" i="27"/>
  <c r="C23" i="27"/>
  <c r="C22" i="27"/>
  <c r="C21" i="27"/>
  <c r="C20" i="27"/>
  <c r="C19" i="27"/>
  <c r="C18" i="27"/>
  <c r="C17" i="27"/>
  <c r="C15" i="27"/>
  <c r="C12" i="27"/>
  <c r="C11" i="27"/>
  <c r="C10" i="27"/>
  <c r="C9" i="27"/>
  <c r="C8" i="27"/>
  <c r="C7" i="27"/>
  <c r="C4" i="27"/>
  <c r="D4" i="27"/>
  <c r="D32" i="27"/>
  <c r="D17" i="27"/>
  <c r="I27" i="14"/>
  <c r="I21" i="14"/>
  <c r="I20" i="14"/>
  <c r="I19" i="14"/>
  <c r="I18" i="14"/>
  <c r="I17" i="14"/>
  <c r="I16" i="14"/>
  <c r="I15" i="14"/>
  <c r="I14" i="14"/>
  <c r="I13" i="14"/>
  <c r="I12" i="14"/>
  <c r="J9" i="14"/>
  <c r="J5" i="24"/>
  <c r="J4" i="24"/>
  <c r="J3" i="24"/>
  <c r="J36" i="3"/>
  <c r="I45" i="4"/>
  <c r="I41" i="4"/>
  <c r="I40" i="4"/>
  <c r="I39" i="4"/>
  <c r="I38" i="4"/>
  <c r="I37" i="4"/>
  <c r="I36" i="4"/>
  <c r="I30" i="4"/>
  <c r="I29" i="4"/>
  <c r="I28" i="4"/>
  <c r="I27" i="4"/>
  <c r="I26" i="4"/>
  <c r="I25" i="4"/>
  <c r="I24" i="4"/>
  <c r="I23" i="4"/>
  <c r="I22" i="4"/>
  <c r="I21" i="4"/>
  <c r="I18" i="4"/>
  <c r="I17" i="4"/>
  <c r="I15" i="4"/>
  <c r="I14" i="4"/>
  <c r="I13" i="4"/>
  <c r="I12" i="4"/>
  <c r="I11" i="4"/>
  <c r="I10" i="4"/>
  <c r="J5" i="4"/>
  <c r="J46" i="4" l="1"/>
  <c r="J6" i="24" s="1"/>
  <c r="P28" i="19" s="1"/>
  <c r="P29" i="19"/>
  <c r="J42" i="3"/>
  <c r="J8" i="14"/>
  <c r="J4" i="14"/>
  <c r="J44" i="4" l="1"/>
  <c r="P30" i="19"/>
  <c r="J7" i="24"/>
  <c r="H69" i="23" l="1"/>
  <c r="I69" i="23" s="1"/>
  <c r="I97" i="23"/>
  <c r="J80" i="23"/>
  <c r="J4" i="4" s="1"/>
  <c r="J79" i="23"/>
  <c r="J114" i="23" s="1"/>
  <c r="I23" i="23"/>
  <c r="J14" i="7"/>
  <c r="J13" i="7"/>
  <c r="J12" i="7"/>
  <c r="J42" i="23"/>
  <c r="I7" i="23"/>
  <c r="J41" i="23"/>
  <c r="I22" i="23"/>
  <c r="I6" i="23"/>
  <c r="H68" i="23"/>
  <c r="I58" i="23"/>
  <c r="I96" i="23"/>
  <c r="J11" i="7"/>
  <c r="J10" i="7"/>
  <c r="J9" i="7"/>
  <c r="I57" i="23"/>
  <c r="I95" i="23"/>
  <c r="J78" i="23"/>
  <c r="J113" i="23" s="1"/>
  <c r="J8" i="7"/>
  <c r="J7" i="7"/>
  <c r="J6" i="7"/>
  <c r="H67" i="23"/>
  <c r="J40" i="23"/>
  <c r="I21" i="23"/>
  <c r="I5" i="23"/>
  <c r="B23" i="29"/>
  <c r="C19" i="29" s="1"/>
  <c r="B100" i="29"/>
  <c r="C93" i="29" s="1"/>
  <c r="B89" i="29"/>
  <c r="C84" i="29" s="1"/>
  <c r="B78" i="29"/>
  <c r="C78" i="29" s="1"/>
  <c r="B67" i="29"/>
  <c r="C65" i="29" s="1"/>
  <c r="B56" i="29"/>
  <c r="C54" i="29" s="1"/>
  <c r="B45" i="29"/>
  <c r="C39" i="29" s="1"/>
  <c r="B34" i="29"/>
  <c r="C31" i="29" s="1"/>
  <c r="B12" i="29"/>
  <c r="H66" i="23"/>
  <c r="F67" i="23"/>
  <c r="J77" i="23"/>
  <c r="J112" i="23" s="1"/>
  <c r="J5" i="7"/>
  <c r="J4" i="7"/>
  <c r="J3" i="7"/>
  <c r="I94" i="23"/>
  <c r="I56" i="23"/>
  <c r="J39" i="23"/>
  <c r="I20" i="23"/>
  <c r="I4" i="23"/>
  <c r="I67" i="23" l="1"/>
  <c r="I68" i="23"/>
  <c r="J33" i="4"/>
  <c r="J8" i="24"/>
  <c r="J9" i="24" s="1"/>
  <c r="J115" i="23"/>
  <c r="I66" i="23"/>
  <c r="C16" i="29"/>
  <c r="C23" i="29"/>
  <c r="C34" i="29"/>
  <c r="C33" i="29"/>
  <c r="C30" i="29"/>
  <c r="C41" i="29"/>
  <c r="C83" i="29"/>
  <c r="C99" i="29"/>
  <c r="C22" i="29"/>
  <c r="C100" i="29"/>
  <c r="C21" i="29"/>
  <c r="C76" i="29"/>
  <c r="C17" i="29"/>
  <c r="C38" i="29"/>
  <c r="C29" i="29"/>
  <c r="C98" i="29"/>
  <c r="C28" i="29"/>
  <c r="C45" i="29"/>
  <c r="C44" i="29"/>
  <c r="C43" i="29"/>
  <c r="C18" i="29"/>
  <c r="C42" i="29"/>
  <c r="C27" i="29"/>
  <c r="C77" i="29"/>
  <c r="C52" i="29"/>
  <c r="C50" i="29"/>
  <c r="C73" i="29"/>
  <c r="C95" i="29"/>
  <c r="C87" i="29"/>
  <c r="C53" i="29"/>
  <c r="C75" i="29"/>
  <c r="C72" i="29"/>
  <c r="C89" i="29"/>
  <c r="C40" i="29"/>
  <c r="C64" i="29"/>
  <c r="C88" i="29"/>
  <c r="C63" i="29"/>
  <c r="C20" i="29"/>
  <c r="C32" i="29"/>
  <c r="C56" i="29"/>
  <c r="C62" i="29"/>
  <c r="C86" i="29"/>
  <c r="C49" i="29"/>
  <c r="C74" i="29"/>
  <c r="C67" i="29"/>
  <c r="C82" i="29"/>
  <c r="C96" i="29"/>
  <c r="C94" i="29"/>
  <c r="C55" i="29"/>
  <c r="C61" i="29"/>
  <c r="C85" i="29"/>
  <c r="C51" i="29"/>
  <c r="C71" i="29"/>
  <c r="C97" i="29"/>
  <c r="C66" i="29"/>
  <c r="C60" i="29"/>
  <c r="C8" i="29"/>
  <c r="C7" i="29"/>
  <c r="C6" i="29"/>
  <c r="C10" i="29"/>
  <c r="C9" i="29"/>
  <c r="C5" i="29"/>
  <c r="C11" i="29"/>
  <c r="H4" i="14"/>
  <c r="B17" i="27"/>
  <c r="B32" i="27"/>
  <c r="G27" i="25"/>
  <c r="K24" i="20"/>
  <c r="K7" i="20"/>
  <c r="K12" i="20"/>
  <c r="K17" i="20"/>
  <c r="K17" i="25"/>
  <c r="M17" i="25" s="1"/>
  <c r="K12" i="25"/>
  <c r="M12" i="25" s="1"/>
  <c r="K7" i="25"/>
  <c r="M7" i="25" s="1"/>
  <c r="K24" i="25"/>
  <c r="B4" i="28"/>
  <c r="B24" i="28" s="1"/>
  <c r="B4" i="27"/>
  <c r="B45" i="28" l="1"/>
  <c r="C12" i="29"/>
  <c r="J19" i="20"/>
  <c r="J18" i="20"/>
  <c r="J14" i="20"/>
  <c r="J13" i="20"/>
  <c r="J9" i="20"/>
  <c r="J8" i="20"/>
  <c r="K23" i="20"/>
  <c r="K22" i="20"/>
  <c r="J33" i="25"/>
  <c r="J32" i="25"/>
  <c r="J31" i="25"/>
  <c r="J30" i="25"/>
  <c r="J29" i="25"/>
  <c r="J28" i="25"/>
  <c r="J27" i="25"/>
  <c r="K23" i="25"/>
  <c r="M23" i="25" s="1"/>
  <c r="K22" i="25"/>
  <c r="M22" i="25" s="1"/>
  <c r="J19" i="25"/>
  <c r="J18" i="25"/>
  <c r="J14" i="25"/>
  <c r="J13" i="25"/>
  <c r="J9" i="25"/>
  <c r="J8" i="25"/>
  <c r="J28" i="21"/>
  <c r="J27" i="21"/>
  <c r="J20" i="21"/>
  <c r="J19" i="21"/>
  <c r="J18" i="21"/>
  <c r="J15" i="21"/>
  <c r="J14" i="21"/>
  <c r="J13" i="21"/>
  <c r="J10" i="21"/>
  <c r="J9" i="21"/>
  <c r="J8" i="21"/>
  <c r="K24" i="21"/>
  <c r="K23" i="21"/>
  <c r="K22" i="21"/>
  <c r="L22" i="21" s="1"/>
  <c r="K4" i="21"/>
  <c r="L20" i="21" s="1"/>
  <c r="K7" i="21"/>
  <c r="L7" i="21" s="1"/>
  <c r="K12" i="21"/>
  <c r="K17" i="21"/>
  <c r="F15" i="3"/>
  <c r="C20" i="26"/>
  <c r="D20" i="26"/>
  <c r="E20" i="26"/>
  <c r="B20" i="26"/>
  <c r="N21" i="19"/>
  <c r="O21" i="19" s="1"/>
  <c r="N20" i="19"/>
  <c r="O20" i="19" s="1"/>
  <c r="M14" i="19"/>
  <c r="M13" i="19"/>
  <c r="M12" i="19"/>
  <c r="M11" i="19"/>
  <c r="M10" i="19"/>
  <c r="M9" i="19"/>
  <c r="I5" i="19"/>
  <c r="G5" i="19"/>
  <c r="E5" i="19"/>
  <c r="F68" i="23"/>
  <c r="F69" i="23"/>
  <c r="D67" i="23"/>
  <c r="D68" i="23"/>
  <c r="D69" i="23"/>
  <c r="B67" i="23"/>
  <c r="B68" i="23"/>
  <c r="B69" i="23"/>
  <c r="B66" i="23"/>
  <c r="K4" i="20" l="1"/>
  <c r="L20" i="20" s="1"/>
  <c r="L18" i="21"/>
  <c r="L8" i="21"/>
  <c r="L23" i="21"/>
  <c r="L24" i="21"/>
  <c r="L9" i="21"/>
  <c r="L10" i="21"/>
  <c r="L27" i="21"/>
  <c r="L14" i="21"/>
  <c r="L15" i="21"/>
  <c r="L17" i="21"/>
  <c r="L12" i="21"/>
  <c r="L19" i="21"/>
  <c r="L28" i="21"/>
  <c r="L13" i="21"/>
  <c r="L15" i="20"/>
  <c r="L10" i="20"/>
  <c r="L24" i="20"/>
  <c r="N22" i="19"/>
  <c r="O22" i="19" s="1"/>
  <c r="L7" i="20"/>
  <c r="K4" i="25"/>
  <c r="M4" i="25" s="1"/>
  <c r="G27" i="14"/>
  <c r="G26" i="14"/>
  <c r="G20" i="14"/>
  <c r="G21" i="14"/>
  <c r="G19" i="14"/>
  <c r="G18" i="14"/>
  <c r="G16" i="14"/>
  <c r="G17" i="14"/>
  <c r="G14" i="14"/>
  <c r="G15" i="14"/>
  <c r="G13" i="14"/>
  <c r="G12" i="14"/>
  <c r="G5" i="14"/>
  <c r="G45" i="4"/>
  <c r="G41" i="4"/>
  <c r="G40" i="4"/>
  <c r="G39" i="4"/>
  <c r="G38" i="4"/>
  <c r="G37" i="4"/>
  <c r="G36" i="4"/>
  <c r="G30" i="4"/>
  <c r="G29" i="4"/>
  <c r="G28" i="4"/>
  <c r="G27" i="4"/>
  <c r="G26" i="4"/>
  <c r="G25" i="4"/>
  <c r="G24" i="4"/>
  <c r="G23" i="4"/>
  <c r="G22" i="4"/>
  <c r="G21" i="4"/>
  <c r="G18" i="4"/>
  <c r="G17" i="4"/>
  <c r="G15" i="4"/>
  <c r="G14" i="4"/>
  <c r="G13" i="4"/>
  <c r="G12" i="4"/>
  <c r="G11" i="4"/>
  <c r="G10" i="4"/>
  <c r="H9" i="14"/>
  <c r="H3" i="24"/>
  <c r="I3" i="24" s="1"/>
  <c r="H4" i="24"/>
  <c r="I4" i="24" s="1"/>
  <c r="H5" i="24"/>
  <c r="B80" i="23"/>
  <c r="D80" i="23"/>
  <c r="H5" i="4"/>
  <c r="I5" i="4" s="1"/>
  <c r="E9" i="26"/>
  <c r="H4" i="3"/>
  <c r="G59" i="23"/>
  <c r="G69" i="23" s="1"/>
  <c r="H42" i="23"/>
  <c r="I42" i="23" s="1"/>
  <c r="H41" i="23"/>
  <c r="I41" i="23" s="1"/>
  <c r="G7" i="23"/>
  <c r="G23" i="23"/>
  <c r="G97" i="23"/>
  <c r="H80" i="23"/>
  <c r="H13" i="7"/>
  <c r="H12" i="7"/>
  <c r="G22" i="23"/>
  <c r="G6" i="23"/>
  <c r="H42" i="3" l="1"/>
  <c r="I4" i="3"/>
  <c r="H115" i="23"/>
  <c r="H4" i="4"/>
  <c r="I80" i="23"/>
  <c r="L62" i="25"/>
  <c r="L50" i="25"/>
  <c r="L38" i="25"/>
  <c r="L60" i="25"/>
  <c r="L48" i="25"/>
  <c r="L36" i="25"/>
  <c r="L47" i="25"/>
  <c r="L46" i="25"/>
  <c r="L57" i="25"/>
  <c r="L45" i="25"/>
  <c r="L44" i="25"/>
  <c r="L55" i="25"/>
  <c r="L42" i="25"/>
  <c r="L53" i="25"/>
  <c r="L41" i="25"/>
  <c r="L52" i="25"/>
  <c r="L63" i="25"/>
  <c r="L39" i="25"/>
  <c r="L61" i="25"/>
  <c r="L49" i="25"/>
  <c r="L37" i="25"/>
  <c r="L59" i="25"/>
  <c r="L33" i="25"/>
  <c r="L58" i="25"/>
  <c r="L56" i="25"/>
  <c r="L43" i="25"/>
  <c r="L54" i="25"/>
  <c r="L64" i="25"/>
  <c r="L40" i="25"/>
  <c r="L51" i="25"/>
  <c r="I5" i="24"/>
  <c r="H8" i="14"/>
  <c r="I8" i="14" s="1"/>
  <c r="I9" i="14"/>
  <c r="L10" i="25"/>
  <c r="L15" i="25"/>
  <c r="L24" i="25"/>
  <c r="L20" i="25"/>
  <c r="L23" i="20"/>
  <c r="L22" i="20"/>
  <c r="L12" i="20"/>
  <c r="L14" i="20"/>
  <c r="L8" i="20"/>
  <c r="L18" i="20"/>
  <c r="L13" i="20"/>
  <c r="L19" i="20"/>
  <c r="L9" i="20"/>
  <c r="L17" i="20"/>
  <c r="L30" i="25"/>
  <c r="L19" i="25"/>
  <c r="L29" i="25"/>
  <c r="L18" i="25"/>
  <c r="L28" i="25"/>
  <c r="L23" i="25"/>
  <c r="L32" i="25"/>
  <c r="L31" i="25"/>
  <c r="L22" i="25"/>
  <c r="L27" i="25"/>
  <c r="L17" i="25"/>
  <c r="L7" i="25"/>
  <c r="L12" i="25"/>
  <c r="L14" i="25"/>
  <c r="L13" i="25"/>
  <c r="L9" i="25"/>
  <c r="L8" i="25"/>
  <c r="H19" i="3"/>
  <c r="N29" i="19"/>
  <c r="O29" i="19" s="1"/>
  <c r="H22" i="3"/>
  <c r="H21" i="3"/>
  <c r="H20" i="3"/>
  <c r="H12" i="3"/>
  <c r="H36" i="3"/>
  <c r="G58" i="23"/>
  <c r="G68" i="23" s="1"/>
  <c r="G95" i="23"/>
  <c r="G96" i="23"/>
  <c r="H79" i="23"/>
  <c r="I79" i="23" s="1"/>
  <c r="H11" i="7"/>
  <c r="H10" i="7"/>
  <c r="H9" i="7"/>
  <c r="I20" i="3" l="1"/>
  <c r="I21" i="3"/>
  <c r="I19" i="3"/>
  <c r="I22" i="3"/>
  <c r="H46" i="4"/>
  <c r="I46" i="4" s="1"/>
  <c r="I36" i="3"/>
  <c r="L41" i="4"/>
  <c r="I4" i="4"/>
  <c r="G4" i="4"/>
  <c r="H33" i="4"/>
  <c r="I33" i="4" s="1"/>
  <c r="H15" i="3"/>
  <c r="H29" i="3" s="1"/>
  <c r="G12" i="3"/>
  <c r="I12" i="3"/>
  <c r="H8" i="24"/>
  <c r="I8" i="24" s="1"/>
  <c r="I42" i="3"/>
  <c r="H23" i="3"/>
  <c r="H44" i="4"/>
  <c r="I44" i="4" s="1"/>
  <c r="H6" i="24"/>
  <c r="I6" i="24" s="1"/>
  <c r="H114" i="23"/>
  <c r="G57" i="23"/>
  <c r="G67" i="23" s="1"/>
  <c r="H78" i="23"/>
  <c r="H8" i="7"/>
  <c r="H7" i="7"/>
  <c r="H6" i="7"/>
  <c r="H40" i="23"/>
  <c r="I40" i="23" s="1"/>
  <c r="G21" i="23"/>
  <c r="G5" i="23"/>
  <c r="H30" i="3" l="1"/>
  <c r="H31" i="3"/>
  <c r="I31" i="3" s="1"/>
  <c r="I29" i="3"/>
  <c r="H26" i="3"/>
  <c r="G15" i="3"/>
  <c r="I15" i="3"/>
  <c r="H27" i="3"/>
  <c r="H113" i="23"/>
  <c r="I78" i="23"/>
  <c r="H28" i="3"/>
  <c r="H32" i="3"/>
  <c r="I23" i="3"/>
  <c r="N30" i="19"/>
  <c r="O30" i="19" s="1"/>
  <c r="N28" i="19"/>
  <c r="O28" i="19" s="1"/>
  <c r="H7" i="24"/>
  <c r="I7" i="24" s="1"/>
  <c r="G94" i="23"/>
  <c r="H77" i="23"/>
  <c r="G56" i="23"/>
  <c r="H39" i="23"/>
  <c r="I39" i="23" s="1"/>
  <c r="G20" i="23"/>
  <c r="G4" i="23"/>
  <c r="H5" i="7"/>
  <c r="H4" i="7"/>
  <c r="H3" i="7"/>
  <c r="I30" i="3" l="1"/>
  <c r="I27" i="3"/>
  <c r="I26" i="3"/>
  <c r="I28" i="3"/>
  <c r="H33" i="3"/>
  <c r="I32" i="3"/>
  <c r="H112" i="23"/>
  <c r="I77" i="23"/>
  <c r="H9" i="24"/>
  <c r="I9" i="24" s="1"/>
  <c r="C9" i="26"/>
  <c r="D9" i="26"/>
  <c r="B9" i="26"/>
  <c r="I33" i="3" l="1"/>
  <c r="B20" i="3"/>
  <c r="F19" i="3"/>
  <c r="D19" i="3"/>
  <c r="D22" i="3"/>
  <c r="D20" i="3"/>
  <c r="D21" i="3"/>
  <c r="C21" i="3" s="1"/>
  <c r="F22" i="3"/>
  <c r="F21" i="3"/>
  <c r="F20" i="3"/>
  <c r="B22" i="3"/>
  <c r="B21" i="3"/>
  <c r="B19" i="3"/>
  <c r="C20" i="3" l="1"/>
  <c r="E20" i="3"/>
  <c r="G20" i="3"/>
  <c r="E22" i="3"/>
  <c r="G22" i="3"/>
  <c r="C22" i="3"/>
  <c r="C19" i="3"/>
  <c r="E19" i="3"/>
  <c r="G19" i="3"/>
  <c r="E21" i="3"/>
  <c r="G21" i="3"/>
  <c r="D23" i="3"/>
  <c r="F23" i="3"/>
  <c r="B23" i="3"/>
  <c r="C23" i="3" l="1"/>
  <c r="E23" i="3"/>
  <c r="G23" i="3"/>
  <c r="E97" i="23"/>
  <c r="F5" i="4"/>
  <c r="G5" i="4" s="1"/>
  <c r="G33" i="25" l="1"/>
  <c r="G32" i="25"/>
  <c r="G31" i="25"/>
  <c r="G30" i="25"/>
  <c r="G29" i="25"/>
  <c r="G28" i="25"/>
  <c r="G19" i="25"/>
  <c r="G18" i="25"/>
  <c r="G14" i="25"/>
  <c r="G13" i="25"/>
  <c r="G9" i="25"/>
  <c r="G8" i="25"/>
  <c r="D4" i="25"/>
  <c r="H23" i="25"/>
  <c r="H22" i="25"/>
  <c r="H17" i="25"/>
  <c r="H12" i="25"/>
  <c r="H7" i="25"/>
  <c r="J7" i="25" s="1"/>
  <c r="G17" i="25" l="1"/>
  <c r="J17" i="25"/>
  <c r="G22" i="25"/>
  <c r="J22" i="25"/>
  <c r="G12" i="25"/>
  <c r="J12" i="25"/>
  <c r="G23" i="25"/>
  <c r="J23" i="25"/>
  <c r="H4" i="25"/>
  <c r="I33" i="25" s="1"/>
  <c r="G7" i="25"/>
  <c r="E15" i="4"/>
  <c r="C15" i="4"/>
  <c r="I29" i="25" l="1"/>
  <c r="I13" i="25"/>
  <c r="J4" i="25"/>
  <c r="I18" i="25"/>
  <c r="I9" i="25"/>
  <c r="I23" i="25"/>
  <c r="I17" i="25"/>
  <c r="I8" i="25"/>
  <c r="I28" i="25"/>
  <c r="I31" i="25"/>
  <c r="I14" i="25"/>
  <c r="I22" i="25"/>
  <c r="I12" i="25"/>
  <c r="I19" i="25"/>
  <c r="G4" i="25"/>
  <c r="I30" i="25"/>
  <c r="I32" i="25"/>
  <c r="I27" i="25"/>
  <c r="I7" i="25"/>
  <c r="E41" i="4"/>
  <c r="E40" i="4"/>
  <c r="E39" i="4"/>
  <c r="E38" i="4"/>
  <c r="E37" i="4"/>
  <c r="E36" i="4"/>
  <c r="F9" i="14" l="1"/>
  <c r="G9" i="14" s="1"/>
  <c r="D9" i="14"/>
  <c r="B9" i="14"/>
  <c r="H14" i="7"/>
  <c r="E45" i="4" l="1"/>
  <c r="E30" i="4"/>
  <c r="E29" i="4"/>
  <c r="E28" i="4"/>
  <c r="E27" i="4"/>
  <c r="E26" i="4"/>
  <c r="E25" i="4"/>
  <c r="E24" i="4"/>
  <c r="E23" i="4"/>
  <c r="E22" i="4"/>
  <c r="E21" i="4"/>
  <c r="E18" i="4"/>
  <c r="E17" i="4"/>
  <c r="E14" i="4"/>
  <c r="E13" i="4"/>
  <c r="E12" i="4"/>
  <c r="E11" i="4"/>
  <c r="E10" i="4"/>
  <c r="E4" i="4"/>
  <c r="G19" i="20" l="1"/>
  <c r="G18" i="20"/>
  <c r="G14" i="20"/>
  <c r="G13" i="20"/>
  <c r="G9" i="20"/>
  <c r="G8" i="20"/>
  <c r="H23" i="20"/>
  <c r="H22" i="20"/>
  <c r="J22" i="20" s="1"/>
  <c r="H17" i="20"/>
  <c r="H12" i="20"/>
  <c r="H7" i="20"/>
  <c r="H24" i="21"/>
  <c r="H23" i="21"/>
  <c r="H22" i="21"/>
  <c r="G28" i="21"/>
  <c r="G27" i="21"/>
  <c r="G20" i="21"/>
  <c r="G19" i="21"/>
  <c r="G18" i="21"/>
  <c r="G15" i="21"/>
  <c r="G14" i="21"/>
  <c r="G13" i="21"/>
  <c r="G10" i="21"/>
  <c r="G9" i="21"/>
  <c r="G8" i="21"/>
  <c r="D4" i="21"/>
  <c r="H17" i="21"/>
  <c r="H12" i="21"/>
  <c r="H7" i="21"/>
  <c r="J7" i="21" s="1"/>
  <c r="H4" i="21"/>
  <c r="G12" i="21" l="1"/>
  <c r="J12" i="21"/>
  <c r="G24" i="21"/>
  <c r="J24" i="21"/>
  <c r="I27" i="21"/>
  <c r="J4" i="21"/>
  <c r="G17" i="21"/>
  <c r="J17" i="21"/>
  <c r="G22" i="21"/>
  <c r="J22" i="21"/>
  <c r="G23" i="21"/>
  <c r="J23" i="21"/>
  <c r="G7" i="20"/>
  <c r="J7" i="20"/>
  <c r="G23" i="20"/>
  <c r="J23" i="20"/>
  <c r="G17" i="20"/>
  <c r="J17" i="20"/>
  <c r="G12" i="20"/>
  <c r="J12" i="20"/>
  <c r="I28" i="21"/>
  <c r="H4" i="20"/>
  <c r="G22" i="20"/>
  <c r="G4" i="21"/>
  <c r="I7" i="21"/>
  <c r="I18" i="21"/>
  <c r="G7" i="21"/>
  <c r="I17" i="21"/>
  <c r="I8" i="21"/>
  <c r="I9" i="21"/>
  <c r="I19" i="21"/>
  <c r="I10" i="21"/>
  <c r="I20" i="21"/>
  <c r="I12" i="21"/>
  <c r="I22" i="21"/>
  <c r="I13" i="21"/>
  <c r="I23" i="21"/>
  <c r="I14" i="21"/>
  <c r="I24" i="21"/>
  <c r="I15" i="21"/>
  <c r="F28" i="21"/>
  <c r="C28" i="21"/>
  <c r="F27" i="21"/>
  <c r="C27" i="21"/>
  <c r="D24" i="21"/>
  <c r="F24" i="21"/>
  <c r="C24" i="21"/>
  <c r="D23" i="21"/>
  <c r="F23" i="21"/>
  <c r="C23" i="21"/>
  <c r="D22" i="21"/>
  <c r="F22" i="21"/>
  <c r="C22" i="21"/>
  <c r="D20" i="21"/>
  <c r="F20" i="21"/>
  <c r="C20" i="21"/>
  <c r="D19" i="21"/>
  <c r="F19" i="21"/>
  <c r="C19" i="21"/>
  <c r="D18" i="21"/>
  <c r="F18" i="21"/>
  <c r="C18" i="21"/>
  <c r="D17" i="21"/>
  <c r="F17" i="21"/>
  <c r="C17" i="21"/>
  <c r="D15" i="21"/>
  <c r="F15" i="21"/>
  <c r="C15" i="21"/>
  <c r="D14" i="21"/>
  <c r="F14" i="21"/>
  <c r="C14" i="21"/>
  <c r="D13" i="21"/>
  <c r="F13" i="21"/>
  <c r="C13" i="21"/>
  <c r="D12" i="21"/>
  <c r="F12" i="21"/>
  <c r="C12" i="21"/>
  <c r="D10" i="21"/>
  <c r="F10" i="21"/>
  <c r="C10" i="21"/>
  <c r="D9" i="21"/>
  <c r="F9" i="21"/>
  <c r="C9" i="21"/>
  <c r="D8" i="21"/>
  <c r="F8" i="21"/>
  <c r="C8" i="21"/>
  <c r="D7" i="21"/>
  <c r="F7" i="21"/>
  <c r="C7" i="21"/>
  <c r="D23" i="20"/>
  <c r="F23" i="20"/>
  <c r="C23" i="20"/>
  <c r="D22" i="20"/>
  <c r="F22" i="20"/>
  <c r="C22" i="20"/>
  <c r="D19" i="20"/>
  <c r="F19" i="20"/>
  <c r="C19" i="20"/>
  <c r="D18" i="20"/>
  <c r="F18" i="20"/>
  <c r="C18" i="20"/>
  <c r="D17" i="20"/>
  <c r="F17" i="20"/>
  <c r="C17" i="20"/>
  <c r="D14" i="20"/>
  <c r="F14" i="20"/>
  <c r="C14" i="20"/>
  <c r="D13" i="20"/>
  <c r="F13" i="20"/>
  <c r="C13" i="20"/>
  <c r="D12" i="20"/>
  <c r="F12" i="20"/>
  <c r="C12" i="20"/>
  <c r="D9" i="20"/>
  <c r="F9" i="20"/>
  <c r="C9" i="20"/>
  <c r="D8" i="20"/>
  <c r="F8" i="20"/>
  <c r="C8" i="20"/>
  <c r="D7" i="20"/>
  <c r="F7" i="20"/>
  <c r="C7" i="20"/>
  <c r="D4" i="20"/>
  <c r="F33" i="25"/>
  <c r="C33" i="25"/>
  <c r="F32" i="25"/>
  <c r="C32" i="25"/>
  <c r="F31" i="25"/>
  <c r="C31" i="25"/>
  <c r="F30" i="25"/>
  <c r="C30" i="25"/>
  <c r="F29" i="25"/>
  <c r="C29" i="25"/>
  <c r="F28" i="25"/>
  <c r="C28" i="25"/>
  <c r="F27" i="25"/>
  <c r="C27" i="25"/>
  <c r="D23" i="25"/>
  <c r="F23" i="25"/>
  <c r="C23" i="25"/>
  <c r="D22" i="25"/>
  <c r="F22" i="25"/>
  <c r="C22" i="25"/>
  <c r="D19" i="25"/>
  <c r="F19" i="25"/>
  <c r="C19" i="25"/>
  <c r="D18" i="25"/>
  <c r="F18" i="25"/>
  <c r="C18" i="25"/>
  <c r="D17" i="25"/>
  <c r="F17" i="25"/>
  <c r="C17" i="25"/>
  <c r="D14" i="25"/>
  <c r="F14" i="25"/>
  <c r="C14" i="25"/>
  <c r="D13" i="25"/>
  <c r="F13" i="25"/>
  <c r="C13" i="25"/>
  <c r="D12" i="25"/>
  <c r="F12" i="25"/>
  <c r="C12" i="25"/>
  <c r="D9" i="25"/>
  <c r="F9" i="25"/>
  <c r="C9" i="25"/>
  <c r="D8" i="25"/>
  <c r="F8" i="25"/>
  <c r="C8" i="25"/>
  <c r="D7" i="25"/>
  <c r="F7" i="25"/>
  <c r="C7" i="25"/>
  <c r="G4" i="20" l="1"/>
  <c r="J4" i="20"/>
  <c r="I12" i="20"/>
  <c r="I14" i="20"/>
  <c r="I9" i="20"/>
  <c r="I19" i="20"/>
  <c r="I22" i="20"/>
  <c r="I8" i="20"/>
  <c r="I17" i="20"/>
  <c r="I23" i="20"/>
  <c r="I13" i="20"/>
  <c r="I7" i="20"/>
  <c r="I18" i="20"/>
  <c r="F5" i="24"/>
  <c r="F4" i="24"/>
  <c r="G4" i="24" s="1"/>
  <c r="F3" i="24"/>
  <c r="G3" i="24" s="1"/>
  <c r="F33" i="4"/>
  <c r="F4" i="3"/>
  <c r="D4" i="3"/>
  <c r="B4" i="3"/>
  <c r="F80" i="23"/>
  <c r="C4" i="3" l="1"/>
  <c r="F42" i="3"/>
  <c r="E4" i="3"/>
  <c r="G4" i="3"/>
  <c r="E33" i="4"/>
  <c r="G33" i="4"/>
  <c r="F29" i="3"/>
  <c r="G29" i="3" s="1"/>
  <c r="F30" i="3"/>
  <c r="G30" i="3" s="1"/>
  <c r="F31" i="3"/>
  <c r="G31" i="3" s="1"/>
  <c r="F26" i="3"/>
  <c r="G26" i="3" s="1"/>
  <c r="F32" i="3"/>
  <c r="G32" i="3" s="1"/>
  <c r="F27" i="3"/>
  <c r="G27" i="3" s="1"/>
  <c r="F28" i="3"/>
  <c r="G28" i="3" s="1"/>
  <c r="F8" i="24"/>
  <c r="G8" i="24" s="1"/>
  <c r="G5" i="24"/>
  <c r="F115" i="23"/>
  <c r="G80" i="23"/>
  <c r="E80" i="23"/>
  <c r="F36" i="3"/>
  <c r="F46" i="4" l="1"/>
  <c r="G36" i="3"/>
  <c r="G42" i="3"/>
  <c r="F33" i="3"/>
  <c r="G33" i="3" s="1"/>
  <c r="F44" i="4"/>
  <c r="G44" i="4" s="1"/>
  <c r="G46" i="4"/>
  <c r="F6" i="24"/>
  <c r="F14" i="7"/>
  <c r="F13" i="7"/>
  <c r="F12" i="7"/>
  <c r="F7" i="24" l="1"/>
  <c r="G7" i="24" s="1"/>
  <c r="G6" i="24"/>
  <c r="E59" i="23"/>
  <c r="E69" i="23" s="1"/>
  <c r="E58" i="23"/>
  <c r="E68" i="23" s="1"/>
  <c r="F8" i="14"/>
  <c r="E9" i="14"/>
  <c r="E12" i="14"/>
  <c r="E13" i="14"/>
  <c r="E15" i="14"/>
  <c r="E14" i="14"/>
  <c r="E17" i="14"/>
  <c r="E16" i="14"/>
  <c r="E18" i="14"/>
  <c r="E19" i="14"/>
  <c r="E21" i="14"/>
  <c r="E20" i="14"/>
  <c r="E27" i="14"/>
  <c r="E5" i="14"/>
  <c r="C5" i="14"/>
  <c r="E8" i="14" l="1"/>
  <c r="G8" i="14"/>
  <c r="F9" i="24"/>
  <c r="G9" i="24" s="1"/>
  <c r="L21" i="19"/>
  <c r="K9" i="19"/>
  <c r="K10" i="19"/>
  <c r="K11" i="19"/>
  <c r="K12" i="19"/>
  <c r="K13" i="19"/>
  <c r="K14" i="19"/>
  <c r="I9" i="19"/>
  <c r="L4" i="19"/>
  <c r="L20" i="19" l="1"/>
  <c r="M20" i="19" s="1"/>
  <c r="M4" i="19"/>
  <c r="L29" i="19"/>
  <c r="M29" i="19" s="1"/>
  <c r="M21" i="19"/>
  <c r="I10" i="19"/>
  <c r="I11" i="19"/>
  <c r="I12" i="19"/>
  <c r="I13" i="19"/>
  <c r="I14" i="19"/>
  <c r="J21" i="19"/>
  <c r="J4" i="19"/>
  <c r="C45" i="4"/>
  <c r="C10" i="4"/>
  <c r="C11" i="4"/>
  <c r="C12" i="4"/>
  <c r="C13" i="4"/>
  <c r="C14" i="4"/>
  <c r="C17" i="4"/>
  <c r="C18" i="4"/>
  <c r="C21" i="4"/>
  <c r="C22" i="4"/>
  <c r="C23" i="4"/>
  <c r="C24" i="4"/>
  <c r="C25" i="4"/>
  <c r="C26" i="4"/>
  <c r="C27" i="4"/>
  <c r="C28" i="4"/>
  <c r="C29" i="4"/>
  <c r="C30" i="4"/>
  <c r="C33" i="4"/>
  <c r="C4" i="4"/>
  <c r="C13" i="14"/>
  <c r="C8" i="14"/>
  <c r="C9" i="14"/>
  <c r="C12" i="14"/>
  <c r="C15" i="14"/>
  <c r="C14" i="14"/>
  <c r="C17" i="14"/>
  <c r="C16" i="14"/>
  <c r="C18" i="14"/>
  <c r="C19" i="14"/>
  <c r="C21" i="14"/>
  <c r="C20" i="14"/>
  <c r="C25" i="14"/>
  <c r="C26" i="14"/>
  <c r="C27" i="14"/>
  <c r="D3" i="24"/>
  <c r="F11" i="7"/>
  <c r="L28" i="19" l="1"/>
  <c r="M28" i="19" s="1"/>
  <c r="L22" i="19"/>
  <c r="J29" i="19"/>
  <c r="K29" i="19" s="1"/>
  <c r="E3" i="24"/>
  <c r="J20" i="19"/>
  <c r="K21" i="19"/>
  <c r="K4" i="19"/>
  <c r="F79" i="23"/>
  <c r="F78" i="23"/>
  <c r="L30" i="19" l="1"/>
  <c r="M30" i="19" s="1"/>
  <c r="M22" i="19"/>
  <c r="F114" i="23"/>
  <c r="G79" i="23"/>
  <c r="F113" i="23"/>
  <c r="G78" i="23"/>
  <c r="E79" i="23"/>
  <c r="K20" i="19"/>
  <c r="J22" i="19"/>
  <c r="K22" i="19" s="1"/>
  <c r="F42" i="23"/>
  <c r="G42" i="23" s="1"/>
  <c r="F39" i="23"/>
  <c r="G39" i="23" s="1"/>
  <c r="B39" i="23"/>
  <c r="E23" i="23"/>
  <c r="E22" i="23"/>
  <c r="E7" i="23"/>
  <c r="C4" i="23"/>
  <c r="D39" i="23" l="1"/>
  <c r="C39" i="23" s="1"/>
  <c r="F41" i="23" l="1"/>
  <c r="G41" i="23" s="1"/>
  <c r="E6" i="23"/>
  <c r="E96" i="23"/>
  <c r="F10" i="7" l="1"/>
  <c r="F9" i="7"/>
  <c r="E95" i="23" l="1"/>
  <c r="E56" i="23" l="1"/>
  <c r="F4" i="7" l="1"/>
  <c r="F5" i="7"/>
  <c r="F6" i="7"/>
  <c r="F7" i="7"/>
  <c r="F8" i="7"/>
  <c r="D14" i="7"/>
  <c r="D13" i="7"/>
  <c r="D12" i="7"/>
  <c r="D11" i="7"/>
  <c r="D10" i="7"/>
  <c r="D9" i="7"/>
  <c r="D8" i="7"/>
  <c r="D7" i="7"/>
  <c r="D6" i="7"/>
  <c r="D5" i="7"/>
  <c r="D4" i="7"/>
  <c r="D3" i="7"/>
  <c r="F3" i="7"/>
  <c r="F77" i="23"/>
  <c r="E77" i="23" l="1"/>
  <c r="G77" i="23"/>
  <c r="E78" i="23"/>
  <c r="E57" i="23"/>
  <c r="E67" i="23" s="1"/>
  <c r="D5" i="4" l="1"/>
  <c r="E5" i="4" s="1"/>
  <c r="B5" i="4"/>
  <c r="C5" i="4" l="1"/>
  <c r="H21" i="19"/>
  <c r="I21" i="19" s="1"/>
  <c r="F21" i="19"/>
  <c r="D21" i="19"/>
  <c r="E21" i="19" s="1"/>
  <c r="B21" i="19"/>
  <c r="G21" i="19" l="1"/>
  <c r="C21" i="19"/>
  <c r="D42" i="3"/>
  <c r="B42" i="3"/>
  <c r="C42" i="3" l="1"/>
  <c r="E42" i="3"/>
  <c r="D8" i="3"/>
  <c r="B8" i="3"/>
  <c r="B15" i="3" s="1"/>
  <c r="D15" i="3" l="1"/>
  <c r="C8" i="3"/>
  <c r="E8" i="3"/>
  <c r="B27" i="3"/>
  <c r="B28" i="3"/>
  <c r="B29" i="3"/>
  <c r="B30" i="3"/>
  <c r="B31" i="3"/>
  <c r="B32" i="3"/>
  <c r="B26" i="3"/>
  <c r="D31" i="3"/>
  <c r="D32" i="3"/>
  <c r="D26" i="3"/>
  <c r="D27" i="3"/>
  <c r="D28" i="3"/>
  <c r="D30" i="3"/>
  <c r="D29" i="3"/>
  <c r="D5" i="24"/>
  <c r="B5" i="24"/>
  <c r="B8" i="24" s="1"/>
  <c r="D4" i="24"/>
  <c r="B4" i="24"/>
  <c r="B3" i="24"/>
  <c r="C3" i="24" s="1"/>
  <c r="E32" i="3" l="1"/>
  <c r="C32" i="3"/>
  <c r="E31" i="3"/>
  <c r="C31" i="3"/>
  <c r="C29" i="3"/>
  <c r="E29" i="3"/>
  <c r="E30" i="3"/>
  <c r="C30" i="3"/>
  <c r="E28" i="3"/>
  <c r="C28" i="3"/>
  <c r="E27" i="3"/>
  <c r="C27" i="3"/>
  <c r="C26" i="3"/>
  <c r="E26" i="3"/>
  <c r="E15" i="3"/>
  <c r="C15" i="3"/>
  <c r="D33" i="3"/>
  <c r="B33" i="3"/>
  <c r="E4" i="24"/>
  <c r="C4" i="24"/>
  <c r="E5" i="24"/>
  <c r="C5" i="24"/>
  <c r="H29" i="19"/>
  <c r="I29" i="19" s="1"/>
  <c r="D8" i="24"/>
  <c r="D36" i="3"/>
  <c r="B36" i="3"/>
  <c r="B46" i="4" s="1"/>
  <c r="E33" i="3" l="1"/>
  <c r="C33" i="3"/>
  <c r="D46" i="4"/>
  <c r="E46" i="4" s="1"/>
  <c r="C36" i="3"/>
  <c r="E36" i="3"/>
  <c r="C8" i="24"/>
  <c r="E8" i="24"/>
  <c r="B44" i="4"/>
  <c r="C46" i="4"/>
  <c r="D44" i="4"/>
  <c r="E44" i="4" s="1"/>
  <c r="D6" i="24"/>
  <c r="E6" i="24" s="1"/>
  <c r="B6" i="24"/>
  <c r="F112" i="23"/>
  <c r="D115" i="23"/>
  <c r="D114" i="23"/>
  <c r="D113" i="23"/>
  <c r="D112" i="23"/>
  <c r="B113" i="23"/>
  <c r="B114" i="23"/>
  <c r="B115" i="23"/>
  <c r="B112" i="23"/>
  <c r="J30" i="19" l="1"/>
  <c r="K30" i="19" s="1"/>
  <c r="J28" i="19"/>
  <c r="K28" i="19" s="1"/>
  <c r="C44" i="4"/>
  <c r="C6" i="24"/>
  <c r="B7" i="24"/>
  <c r="B9" i="24" s="1"/>
  <c r="D7" i="24"/>
  <c r="E7" i="24" s="1"/>
  <c r="C14" i="19"/>
  <c r="C13" i="19"/>
  <c r="C12" i="19"/>
  <c r="C11" i="19"/>
  <c r="C10" i="19"/>
  <c r="C9" i="19"/>
  <c r="E14" i="19"/>
  <c r="E13" i="19"/>
  <c r="E12" i="19"/>
  <c r="E11" i="19"/>
  <c r="E10" i="19"/>
  <c r="E9" i="19"/>
  <c r="G14" i="19"/>
  <c r="G13" i="19"/>
  <c r="G12" i="19"/>
  <c r="G11" i="19"/>
  <c r="G10" i="19"/>
  <c r="G9" i="19"/>
  <c r="C97" i="23"/>
  <c r="C96" i="23"/>
  <c r="C95" i="23"/>
  <c r="E94" i="23"/>
  <c r="C94" i="23"/>
  <c r="C80" i="23"/>
  <c r="C79" i="23"/>
  <c r="C78" i="23"/>
  <c r="C77" i="23"/>
  <c r="C59" i="23"/>
  <c r="C69" i="23" s="1"/>
  <c r="C58" i="23"/>
  <c r="C68" i="23" s="1"/>
  <c r="C57" i="23"/>
  <c r="C67" i="23" s="1"/>
  <c r="C56" i="23"/>
  <c r="F40" i="23"/>
  <c r="G40" i="23" s="1"/>
  <c r="D42" i="23"/>
  <c r="E42" i="23" s="1"/>
  <c r="D41" i="23"/>
  <c r="E41" i="23" s="1"/>
  <c r="D40" i="23"/>
  <c r="B40" i="23"/>
  <c r="B41" i="23"/>
  <c r="B42" i="23"/>
  <c r="C23" i="23"/>
  <c r="C22" i="23"/>
  <c r="E21" i="23"/>
  <c r="C21" i="23"/>
  <c r="E20" i="23"/>
  <c r="C20" i="23"/>
  <c r="E5" i="23"/>
  <c r="C5" i="23"/>
  <c r="C6" i="23"/>
  <c r="C7" i="23"/>
  <c r="E4" i="23"/>
  <c r="D9" i="24" l="1"/>
  <c r="C9" i="24" s="1"/>
  <c r="C7" i="24"/>
  <c r="C42" i="23"/>
  <c r="E40" i="23"/>
  <c r="C41" i="23"/>
  <c r="E39" i="23"/>
  <c r="C40" i="23"/>
  <c r="H4" i="19"/>
  <c r="I4" i="19" s="1"/>
  <c r="I6" i="19" s="1"/>
  <c r="E9" i="24" l="1"/>
  <c r="H20" i="19"/>
  <c r="H22" i="19" s="1"/>
  <c r="D4" i="19"/>
  <c r="D20" i="19" s="1"/>
  <c r="F4" i="19"/>
  <c r="E4" i="19" s="1"/>
  <c r="E6" i="19" s="1"/>
  <c r="B4" i="19"/>
  <c r="B20" i="19" s="1"/>
  <c r="B22" i="19" s="1"/>
  <c r="H28" i="19" l="1"/>
  <c r="I28" i="19" s="1"/>
  <c r="I20" i="19"/>
  <c r="H30" i="19"/>
  <c r="I30" i="19" s="1"/>
  <c r="I22" i="19"/>
  <c r="F20" i="19"/>
  <c r="C20" i="19"/>
  <c r="D22" i="19"/>
  <c r="C22" i="19" s="1"/>
  <c r="C4" i="19"/>
  <c r="G4" i="19"/>
  <c r="G6" i="19" s="1"/>
  <c r="E20" i="19" l="1"/>
  <c r="F22" i="19"/>
  <c r="G20" i="19"/>
  <c r="E22" i="19" l="1"/>
  <c r="G22" i="19"/>
</calcChain>
</file>

<file path=xl/sharedStrings.xml><?xml version="1.0" encoding="utf-8"?>
<sst xmlns="http://schemas.openxmlformats.org/spreadsheetml/2006/main" count="1067" uniqueCount="447">
  <si>
    <t>Totaal</t>
  </si>
  <si>
    <t>jan</t>
  </si>
  <si>
    <t>feb</t>
  </si>
  <si>
    <t>mrt</t>
  </si>
  <si>
    <t>apr</t>
  </si>
  <si>
    <t>mei</t>
  </si>
  <si>
    <t>jun</t>
  </si>
  <si>
    <t>jul</t>
  </si>
  <si>
    <t>aug</t>
  </si>
  <si>
    <t>sep</t>
  </si>
  <si>
    <t>okt</t>
  </si>
  <si>
    <t>nov</t>
  </si>
  <si>
    <t>dec</t>
  </si>
  <si>
    <t>Aantal bedrijven</t>
  </si>
  <si>
    <t>Bedrijfsgrootte</t>
  </si>
  <si>
    <t>Aantal medewerkers</t>
  </si>
  <si>
    <t>Leeftijd</t>
  </si>
  <si>
    <t>24 jaar of jonger</t>
  </si>
  <si>
    <t>25-34 jaar</t>
  </si>
  <si>
    <t>35-44 jaar</t>
  </si>
  <si>
    <t>45-54 jaar</t>
  </si>
  <si>
    <t>Geslacht</t>
  </si>
  <si>
    <t>Man</t>
  </si>
  <si>
    <t>Vrouw</t>
  </si>
  <si>
    <t>Arbeidsduur</t>
  </si>
  <si>
    <t>Minder dan €500</t>
  </si>
  <si>
    <t>€500 - €1000</t>
  </si>
  <si>
    <t>€1000 - €1500</t>
  </si>
  <si>
    <t>€1500 - €2000</t>
  </si>
  <si>
    <t>€2000 - €2500</t>
  </si>
  <si>
    <t>€2500 - €3000</t>
  </si>
  <si>
    <t>€3000 - €3500</t>
  </si>
  <si>
    <t>€3500 - €4000</t>
  </si>
  <si>
    <t>€4000 - €4500</t>
  </si>
  <si>
    <t>€4500 of meer</t>
  </si>
  <si>
    <t>-</t>
  </si>
  <si>
    <t>Eerste kwartaal</t>
  </si>
  <si>
    <t>Tweede kwartaal</t>
  </si>
  <si>
    <t>Derde kwartaal</t>
  </si>
  <si>
    <t>Vierde kwartaal</t>
  </si>
  <si>
    <t>Geen</t>
  </si>
  <si>
    <t>Arbeidsbemiddeling, uitzendbureaus en personeelsbeheer</t>
  </si>
  <si>
    <t>Detailhandel (niet in auto's)</t>
  </si>
  <si>
    <t>Eet- en drinkgelegenheden</t>
  </si>
  <si>
    <t>Facility management, reiniging en landschapsverzorging</t>
  </si>
  <si>
    <t>Haar- en schoonheidsverzorging</t>
  </si>
  <si>
    <t>Maatschappelijke dienstverlening zonder overnachting</t>
  </si>
  <si>
    <t>Onderwijs</t>
  </si>
  <si>
    <t>Sport en recreatie</t>
  </si>
  <si>
    <t>Verpleging, verzorging en begeleiding met overnachting</t>
  </si>
  <si>
    <t>Vervaardiging van voedingsmiddelen</t>
  </si>
  <si>
    <t>Overig</t>
  </si>
  <si>
    <t>10 jaar of langer</t>
  </si>
  <si>
    <t>Logiesverstrekking</t>
  </si>
  <si>
    <t xml:space="preserve"> </t>
  </si>
  <si>
    <t>1e kwartaal</t>
  </si>
  <si>
    <t>2e kwartaal</t>
  </si>
  <si>
    <t>3e kwartaal</t>
  </si>
  <si>
    <t>4e kwartaal</t>
  </si>
  <si>
    <t>mutatie (%)</t>
  </si>
  <si>
    <t>Minder dan 1 jaar</t>
  </si>
  <si>
    <t>Aantal uitstromers</t>
  </si>
  <si>
    <t>Gezondheidszorg</t>
  </si>
  <si>
    <t>Geen baan</t>
  </si>
  <si>
    <t>Groothandel en handelsbemiddeling</t>
  </si>
  <si>
    <t>Per kwartaal</t>
  </si>
  <si>
    <t>Definities:</t>
  </si>
  <si>
    <t>Opleidingsniveau</t>
  </si>
  <si>
    <t>Mbo-2</t>
  </si>
  <si>
    <t>Mbo-3</t>
  </si>
  <si>
    <t>Mbo-4</t>
  </si>
  <si>
    <t>Vooropleiding</t>
  </si>
  <si>
    <t>Mbo-1</t>
  </si>
  <si>
    <t>Loonsom (brutoloon per maand)</t>
  </si>
  <si>
    <t>Vergelijking met representativiteitscijfers BPK</t>
  </si>
  <si>
    <t>Tabellenboek secundaire analyses kappersbranche</t>
  </si>
  <si>
    <r>
      <rPr>
        <b/>
        <sz val="8.5"/>
        <color theme="1"/>
        <rFont val="Verdana"/>
        <family val="2"/>
      </rPr>
      <t>Bron:</t>
    </r>
    <r>
      <rPr>
        <vertAlign val="superscript"/>
        <sz val="8.5"/>
        <color theme="1"/>
        <rFont val="Verdana"/>
        <family val="2"/>
      </rPr>
      <t/>
    </r>
  </si>
  <si>
    <r>
      <t xml:space="preserve">Dit bestand beschrijft de uitkomsten van de secundaire kwantitatieve analyses die Panteia heeft uitgevoerd op de kappersbranche.
Het bestand bevat twee typen analyses:
</t>
    </r>
    <r>
      <rPr>
        <sz val="11"/>
        <color theme="1"/>
        <rFont val="Verdana"/>
        <family val="2"/>
      </rPr>
      <t>●</t>
    </r>
    <r>
      <rPr>
        <sz val="11"/>
        <color theme="1"/>
        <rFont val="Calibri"/>
        <family val="2"/>
      </rPr>
      <t xml:space="preserve"> Economische analyses op bedrijven en werknemers (voorheen) actief in de 
    SBI-sector 96021 (Kappers);
● Analyses op opleidingen met de SBB-beroepsopleidingscode bc807 
    (Haarverzorging).</t>
    </r>
  </si>
  <si>
    <t>1 fte</t>
  </si>
  <si>
    <t>2 fte</t>
  </si>
  <si>
    <t>3-4 fte</t>
  </si>
  <si>
    <t>5-9 fte</t>
  </si>
  <si>
    <t>10-19 fte</t>
  </si>
  <si>
    <t>20 en meer fte</t>
  </si>
  <si>
    <t>2020 t.o.v. 2019</t>
  </si>
  <si>
    <t>2021 t.o.v. 2020</t>
  </si>
  <si>
    <t>3 tot 5 fte</t>
  </si>
  <si>
    <t>5 tot 10 fte</t>
  </si>
  <si>
    <t>10 tot 20 fte</t>
  </si>
  <si>
    <t>Totaal aantal bedrijven</t>
  </si>
  <si>
    <t>Aantal bedrijven met 1 werkzame persoon</t>
  </si>
  <si>
    <t>Aantal bedrijven met meer dan 1 werkzame persoon</t>
  </si>
  <si>
    <t>Aantal fte medewerkers</t>
  </si>
  <si>
    <t>2017 t.o.v. 2016</t>
  </si>
  <si>
    <t>2018 t.o.v. 2017</t>
  </si>
  <si>
    <t>2019 t.o.v. 2018</t>
  </si>
  <si>
    <t>% mutatie</t>
  </si>
  <si>
    <t>Voltijd (&gt;= 38 uur per week)</t>
  </si>
  <si>
    <t>Deeltijd (&lt; 38 uur per week)</t>
  </si>
  <si>
    <t>Aantal eerstejaars*</t>
  </si>
  <si>
    <t>* exclusief leerlingen uit het particuliere onderwijs</t>
  </si>
  <si>
    <t>* exclusief gediplomeerden uit het particuliere onderwijs</t>
  </si>
  <si>
    <t>Aantal gediplomeerden*</t>
  </si>
  <si>
    <t>Deeltijdfactor medewerkers *</t>
  </si>
  <si>
    <t>* deeltijdfactor betekent in dit geval het % gewerkte uren in een jaar t.o.v. het aantal uren voltijd gedurende het gehele jaar</t>
  </si>
  <si>
    <t>Eenmanszaken</t>
  </si>
  <si>
    <t xml:space="preserve">BV's </t>
  </si>
  <si>
    <t>VOF's</t>
  </si>
  <si>
    <t>Totaal aantal werkzame personen (koppen)</t>
  </si>
  <si>
    <t>Duale positie zelfstandigen</t>
  </si>
  <si>
    <t>Aantal werkzame personen</t>
  </si>
  <si>
    <t>1. ZZP-ers is aantal bedrijven met 1 werkzame persoon</t>
  </si>
  <si>
    <t>2. Aantal VOF vennoten is 2 x aantal VOF's (aanname: twee vennoten per VOF)</t>
  </si>
  <si>
    <t>3. Aantal BV werkgevers is aantal BV's (aanname: één dga per BV)</t>
  </si>
  <si>
    <t xml:space="preserve">4. Aantal zelfstandigen met personeel is aantal zelfstandigen (incl hybride) -/- aantal ZZP-ers; </t>
  </si>
  <si>
    <t>6. Werknemers, die in dienst zijn van meer dan één kappersbedrijf, worden slecht één keer meegeteld</t>
  </si>
  <si>
    <r>
      <t xml:space="preserve">   ZZP-ers</t>
    </r>
    <r>
      <rPr>
        <vertAlign val="superscript"/>
        <sz val="8.5"/>
        <color theme="1"/>
        <rFont val="Verdana"/>
        <family val="2"/>
      </rPr>
      <t>1</t>
    </r>
  </si>
  <si>
    <r>
      <t xml:space="preserve">   VOF vennoten</t>
    </r>
    <r>
      <rPr>
        <vertAlign val="superscript"/>
        <sz val="8.5"/>
        <color theme="1"/>
        <rFont val="Verdana"/>
        <family val="2"/>
      </rPr>
      <t>2</t>
    </r>
  </si>
  <si>
    <r>
      <t xml:space="preserve">   Werkgevers van BV</t>
    </r>
    <r>
      <rPr>
        <vertAlign val="superscript"/>
        <sz val="8.5"/>
        <color theme="1"/>
        <rFont val="Verdana"/>
        <family val="2"/>
      </rPr>
      <t>3</t>
    </r>
  </si>
  <si>
    <r>
      <t xml:space="preserve">   Zelfstandigen met personeel</t>
    </r>
    <r>
      <rPr>
        <vertAlign val="superscript"/>
        <sz val="8.5"/>
        <color theme="1"/>
        <rFont val="Verdana"/>
        <family val="2"/>
      </rPr>
      <t>4</t>
    </r>
  </si>
  <si>
    <r>
      <t>Werknemers in loondienst</t>
    </r>
    <r>
      <rPr>
        <vertAlign val="superscript"/>
        <sz val="8.5"/>
        <color theme="1"/>
        <rFont val="Verdana"/>
        <family val="2"/>
      </rPr>
      <t>5,6</t>
    </r>
  </si>
  <si>
    <t>5. Werknemers in loondienst is aantal medewerkers in loondienst excl werkgevers BV's en excl hybride werknemers</t>
  </si>
  <si>
    <r>
      <rPr>
        <b/>
        <sz val="8.5"/>
        <color theme="1"/>
        <rFont val="Verdana"/>
        <family val="2"/>
      </rPr>
      <t>Bron:</t>
    </r>
    <r>
      <rPr>
        <sz val="8.5"/>
        <color theme="1"/>
        <rFont val="Verdana"/>
        <family val="2"/>
      </rPr>
      <t xml:space="preserve"> CBS Statline, sbi 96021, per 1e van de periode</t>
    </r>
  </si>
  <si>
    <t>Omzet excl BTW</t>
  </si>
  <si>
    <r>
      <rPr>
        <b/>
        <sz val="8.5"/>
        <color theme="1"/>
        <rFont val="Verdana"/>
        <family val="2"/>
      </rPr>
      <t>Bron:</t>
    </r>
    <r>
      <rPr>
        <sz val="8.5"/>
        <color theme="1"/>
        <rFont val="Verdana"/>
        <family val="2"/>
      </rPr>
      <t xml:space="preserve"> CBS, BTW-bestanden, sbi 96021</t>
    </r>
  </si>
  <si>
    <t>1. een medewerker is een persoon, die in loondienst is van een kappersbedrijf</t>
  </si>
  <si>
    <r>
      <t>Aantal medewerkers</t>
    </r>
    <r>
      <rPr>
        <b/>
        <vertAlign val="superscript"/>
        <sz val="12"/>
        <color theme="0"/>
        <rFont val="Verdana"/>
        <family val="2"/>
      </rPr>
      <t>1,2</t>
    </r>
  </si>
  <si>
    <t>2. medewerkers, die in loondienst zijn bij meer dan één kappersbedrijf, worden slechts één keer meegeteld</t>
  </si>
  <si>
    <t>definities:</t>
  </si>
  <si>
    <r>
      <rPr>
        <b/>
        <sz val="8.5"/>
        <color theme="1"/>
        <rFont val="Verdana"/>
        <family val="2"/>
      </rPr>
      <t xml:space="preserve">Bron: </t>
    </r>
    <r>
      <rPr>
        <sz val="8.5"/>
        <color theme="1"/>
        <rFont val="Verdana"/>
        <family val="2"/>
      </rPr>
      <t>CBS, Polisbestanden; per einde van de maand</t>
    </r>
  </si>
  <si>
    <r>
      <t>Totaal</t>
    </r>
    <r>
      <rPr>
        <b/>
        <vertAlign val="superscript"/>
        <sz val="8.5"/>
        <color theme="1"/>
        <rFont val="Verdana"/>
        <family val="2"/>
      </rPr>
      <t>1</t>
    </r>
  </si>
  <si>
    <r>
      <t>Bedrijfsgrootte (fijnmazige indeling)</t>
    </r>
    <r>
      <rPr>
        <b/>
        <vertAlign val="superscript"/>
        <sz val="8.5"/>
        <color theme="1"/>
        <rFont val="Verdana"/>
        <family val="2"/>
      </rPr>
      <t>1</t>
    </r>
  </si>
  <si>
    <t>3. aantal BV's en VOF's uit ABR (CBS)</t>
  </si>
  <si>
    <r>
      <t xml:space="preserve">Bron: </t>
    </r>
    <r>
      <rPr>
        <sz val="8.5"/>
        <color theme="1"/>
        <rFont val="Verdana"/>
        <family val="2"/>
      </rPr>
      <t>CBS Statline, sbi 96021, cijfers 4e kwartaal</t>
    </r>
  </si>
  <si>
    <t>definities/ toelichting:</t>
  </si>
  <si>
    <t>1: de aantallen bedrijven totaal en naar grootteklasse zijn afgerond op 5-vouden</t>
  </si>
  <si>
    <t>3. SBI-indeling</t>
  </si>
  <si>
    <r>
      <rPr>
        <b/>
        <sz val="8.5"/>
        <color theme="1"/>
        <rFont val="Verdana"/>
        <family val="2"/>
      </rPr>
      <t>Bron:</t>
    </r>
    <r>
      <rPr>
        <sz val="8.5"/>
        <color theme="1"/>
        <rFont val="Verdana"/>
        <family val="2"/>
      </rPr>
      <t xml:space="preserve"> CBS BTW-bestanden, sbi 96021</t>
    </r>
  </si>
  <si>
    <t>1. medewerkers, die in het voorgaande jaar in loondienst waren bij een kappersbedrijf en in het desbetreffende jaar niet meer en die ook niet in het desbetreffende jaar als zelfstandige kapper werkzaam zijn</t>
  </si>
  <si>
    <t>2. medewerkers, die in het desbetreffende jaar een nieuwe arbeidsovereenkomst zijn aangegaan in een andere branche/sector dan sbi 96021</t>
  </si>
  <si>
    <t>Nieuwe baan</t>
  </si>
  <si>
    <r>
      <t>Rechtsvorm</t>
    </r>
    <r>
      <rPr>
        <b/>
        <vertAlign val="superscript"/>
        <sz val="8.5"/>
        <color theme="1"/>
        <rFont val="Verdana"/>
        <family val="2"/>
      </rPr>
      <t>3,4</t>
    </r>
  </si>
  <si>
    <t>4. aantal eenmanszaken = aantal bedrijven -/- aantal BV's en VOF's</t>
  </si>
  <si>
    <t>CBS Statline, ABR, Polisbestanden</t>
  </si>
  <si>
    <r>
      <t xml:space="preserve">Bron: </t>
    </r>
    <r>
      <rPr>
        <sz val="8.5"/>
        <color theme="1"/>
        <rFont val="Verdana"/>
        <family val="2"/>
      </rPr>
      <t>CBS Statline, ABR, Polisbestanden</t>
    </r>
  </si>
  <si>
    <r>
      <rPr>
        <b/>
        <sz val="8.5"/>
        <color theme="1"/>
        <rFont val="Verdana"/>
        <family val="2"/>
      </rPr>
      <t>Bron:</t>
    </r>
    <r>
      <rPr>
        <sz val="8.5"/>
        <color theme="1"/>
        <rFont val="Verdana"/>
        <family val="2"/>
      </rPr>
      <t xml:space="preserve"> Open data DUO</t>
    </r>
  </si>
  <si>
    <r>
      <t>Inkomensklasse (brutoloon per maand)</t>
    </r>
    <r>
      <rPr>
        <b/>
        <vertAlign val="superscript"/>
        <sz val="8.5"/>
        <color theme="1"/>
        <rFont val="Verdana"/>
        <family val="2"/>
      </rPr>
      <t>3</t>
    </r>
  </si>
  <si>
    <r>
      <t>Verblijfsduur</t>
    </r>
    <r>
      <rPr>
        <b/>
        <vertAlign val="superscript"/>
        <sz val="8.5"/>
        <color theme="1"/>
        <rFont val="Verdana"/>
        <family val="2"/>
      </rPr>
      <t>4</t>
    </r>
  </si>
  <si>
    <t>5. Zelfstandigen die tevens een functie als werknemer in loondienst bekleden in de branche</t>
  </si>
  <si>
    <t>6. Zelfstandigen van eenmanszaken (met of zonder personeel in dienst)</t>
  </si>
  <si>
    <t>3. brutoloon op fulltime basis, exclusief overwerk, bijzondere beloningen, toeslagen e.d.</t>
  </si>
  <si>
    <t>4. Het aantal jaren dat een persoon werkzaam is als werknemer en/of zelfstandige in de branche, vanaf 2010 geteld (hoeft geen aaneengesloten periode te zijn)</t>
  </si>
  <si>
    <t>Vestigingen</t>
  </si>
  <si>
    <r>
      <t>Aantal vestigingen</t>
    </r>
    <r>
      <rPr>
        <b/>
        <vertAlign val="superscript"/>
        <sz val="8.5"/>
        <color theme="1"/>
        <rFont val="Verdana"/>
        <family val="2"/>
      </rPr>
      <t>5</t>
    </r>
  </si>
  <si>
    <t>Bedrijven met meer dan 1 w.p.</t>
  </si>
  <si>
    <r>
      <rPr>
        <b/>
        <sz val="8.5"/>
        <color theme="1"/>
        <rFont val="Verdana"/>
        <family val="2"/>
      </rPr>
      <t xml:space="preserve">Bron: </t>
    </r>
    <r>
      <rPr>
        <sz val="8.5"/>
        <color theme="1"/>
        <rFont val="Verdana"/>
        <family val="2"/>
      </rPr>
      <t>CBS, Polisbestanden</t>
    </r>
  </si>
  <si>
    <r>
      <t>Totaal</t>
    </r>
    <r>
      <rPr>
        <vertAlign val="superscript"/>
        <sz val="8.5"/>
        <color theme="1"/>
        <rFont val="Verdana"/>
        <family val="2"/>
      </rPr>
      <t>6</t>
    </r>
  </si>
  <si>
    <t>Zelfstandige</t>
  </si>
  <si>
    <r>
      <t>Zelfstandige én werknemer</t>
    </r>
    <r>
      <rPr>
        <vertAlign val="superscript"/>
        <sz val="8.5"/>
        <color theme="1"/>
        <rFont val="Verdana"/>
        <family val="2"/>
      </rPr>
      <t>5</t>
    </r>
  </si>
  <si>
    <r>
      <t>Aantal filialen</t>
    </r>
    <r>
      <rPr>
        <b/>
        <vertAlign val="superscript"/>
        <sz val="8.5"/>
        <color theme="1"/>
        <rFont val="Verdana"/>
        <family val="2"/>
      </rPr>
      <t>6</t>
    </r>
  </si>
  <si>
    <t>Filialen</t>
  </si>
  <si>
    <t>6. aantal filialen is gelijk aan aantal vestigingen -/- aantal bedrijven</t>
  </si>
  <si>
    <t>1 werkzame persoon (ZZP-ers)</t>
  </si>
  <si>
    <t>meer dan 1 werkzame persoon</t>
  </si>
  <si>
    <r>
      <t>Omzet per fte</t>
    </r>
    <r>
      <rPr>
        <b/>
        <vertAlign val="superscript"/>
        <sz val="12"/>
        <color theme="0"/>
        <rFont val="Verdana"/>
        <family val="2"/>
      </rPr>
      <t>1</t>
    </r>
  </si>
  <si>
    <t>Ondernemers totaal</t>
  </si>
  <si>
    <t>2020 tov 2019</t>
  </si>
  <si>
    <t>2021 tov 2020</t>
  </si>
  <si>
    <t>Absoluut</t>
  </si>
  <si>
    <t>%</t>
  </si>
  <si>
    <t>absoluut</t>
  </si>
  <si>
    <t>Mbo-2 BBL</t>
  </si>
  <si>
    <t>Mbo-2 BOL</t>
  </si>
  <si>
    <t>BBL totaal</t>
  </si>
  <si>
    <t>Mbo-3 BBL</t>
  </si>
  <si>
    <t>BOL totaal</t>
  </si>
  <si>
    <t>Mbo-3 BOL</t>
  </si>
  <si>
    <t>Mbo-4 BBL</t>
  </si>
  <si>
    <t>Mbo-4 BOL</t>
  </si>
  <si>
    <t>Aantal leerlingen*</t>
  </si>
  <si>
    <t xml:space="preserve">  BBL</t>
  </si>
  <si>
    <t xml:space="preserve">  BOL</t>
  </si>
  <si>
    <t xml:space="preserve">  BOLVT</t>
  </si>
  <si>
    <t xml:space="preserve">  EXTRANEUS</t>
  </si>
  <si>
    <t>Mbo-2 EXTRANEUS</t>
  </si>
  <si>
    <t>Mbo-3 EXTRANEUS</t>
  </si>
  <si>
    <t>EXTRANEUS totaal</t>
  </si>
  <si>
    <t>Mbo-4 EXTRANEUS</t>
  </si>
  <si>
    <t>5. aantal vestigingen van Nederlandse bedrijven in Nederland en buitenland: jaar t is Statline cijfer jaar t+1 (per 1 januari), om zo goed mogelijk aan te sluiten bij de meting van het aantal bedrijven per 4e kwartaal jaar t</t>
  </si>
  <si>
    <t>55-64 jaar</t>
  </si>
  <si>
    <t>65 jaar of ouder</t>
  </si>
  <si>
    <t>Havo/Vwo</t>
  </si>
  <si>
    <t>Vmbo/Vbo</t>
  </si>
  <si>
    <t>1 - &lt; 2 jaar</t>
  </si>
  <si>
    <t>2 - &lt; 3 jaar</t>
  </si>
  <si>
    <t>3 - &lt; 5 jaar</t>
  </si>
  <si>
    <t>5 - &lt; 10 jaar</t>
  </si>
  <si>
    <t>omzet    &lt;10K</t>
  </si>
  <si>
    <t>omzet 10-&lt;20K</t>
  </si>
  <si>
    <t>omzet 20-&lt;30K</t>
  </si>
  <si>
    <t>omzet   &gt;=30K</t>
  </si>
  <si>
    <t>Aantal bedrijven per omzetklasse bedrijven met 1 wp</t>
  </si>
  <si>
    <t>Bedrijven met 1 wp naar omzetklassen</t>
  </si>
  <si>
    <t>2022 t.o.v. 2021</t>
  </si>
  <si>
    <r>
      <t>Werkgevers met TKP Pensioenfonds deelnemers</t>
    </r>
    <r>
      <rPr>
        <vertAlign val="superscript"/>
        <sz val="8.5"/>
        <color theme="1"/>
        <rFont val="Verdana"/>
        <family val="2"/>
      </rPr>
      <t>2</t>
    </r>
  </si>
  <si>
    <r>
      <t>Actieve deelnemers bij TKP Pensioenfonds</t>
    </r>
    <r>
      <rPr>
        <vertAlign val="superscript"/>
        <sz val="8.5"/>
        <color theme="1"/>
        <rFont val="Verdana"/>
        <family val="2"/>
      </rPr>
      <t>a</t>
    </r>
  </si>
  <si>
    <t>Financiele instellingen (geen verzekeringen en pensioenfondsen)</t>
  </si>
  <si>
    <t>volumemutatie (%)</t>
  </si>
  <si>
    <t xml:space="preserve">Omzetprijs- en volumemutaties </t>
  </si>
  <si>
    <t>excl BTW</t>
  </si>
  <si>
    <t>prijsmutatie (%)</t>
  </si>
  <si>
    <t>Kappers en schoonheidsverzorging; omzetontwikkeling, index 2015=100</t>
  </si>
  <si>
    <t>Onderwerp</t>
  </si>
  <si>
    <t>Omzetontwikkeling t.o.v. een jaar eerder|Waarde</t>
  </si>
  <si>
    <t>Omzetontwikkeling t.o.v. een jaar eerder|Volume</t>
  </si>
  <si>
    <t>Bedrijfstakken/branches (SBI 2008)</t>
  </si>
  <si>
    <t>Perioden</t>
  </si>
  <si>
    <t>96021 Kappers</t>
  </si>
  <si>
    <t>.</t>
  </si>
  <si>
    <t>2020 1e kwartaal</t>
  </si>
  <si>
    <t>2020 2e kwartaal</t>
  </si>
  <si>
    <t>2020 3e kwartaal</t>
  </si>
  <si>
    <t>2020 4e kwartaal</t>
  </si>
  <si>
    <t>2021 1e kwartaal</t>
  </si>
  <si>
    <t>2021 2e kwartaal</t>
  </si>
  <si>
    <t>2021 3e kwartaal</t>
  </si>
  <si>
    <t>2021 4e kwartaal</t>
  </si>
  <si>
    <t>2022 1e kwartaal*</t>
  </si>
  <si>
    <t>2022 2e kwartaal*</t>
  </si>
  <si>
    <t>2022 3e kwartaal*</t>
  </si>
  <si>
    <t>2022 4e kwartaal*</t>
  </si>
  <si>
    <t>Bron: CBS</t>
  </si>
  <si>
    <t>n.b.</t>
  </si>
  <si>
    <t>waarde en waardemutatie</t>
  </si>
  <si>
    <t>prijsmutatie</t>
  </si>
  <si>
    <t>volumemutatie</t>
  </si>
  <si>
    <t>structuur onderstaande tabellen vasthouden ivm koppelingen met tabellen in tabbladen</t>
  </si>
  <si>
    <t>Bedrijven met meer dan 1 wp naar omzetklassen</t>
  </si>
  <si>
    <t>omzet    &lt; 10K</t>
  </si>
  <si>
    <t>omzet 10-&lt; 20K</t>
  </si>
  <si>
    <t>omzet 20-&lt; 30K</t>
  </si>
  <si>
    <t>omzet   &gt;= 30K</t>
  </si>
  <si>
    <t>omzet    &lt; 50K</t>
  </si>
  <si>
    <t>omzet 50-&lt; 100K</t>
  </si>
  <si>
    <t>omzet 100-&lt; 175K</t>
  </si>
  <si>
    <t>omzet 175-&lt; 300K</t>
  </si>
  <si>
    <t>omzet 300-&lt; 500K</t>
  </si>
  <si>
    <t>omzet 500-&lt; 1000K</t>
  </si>
  <si>
    <t>omzet   &gt;= 1000K</t>
  </si>
  <si>
    <t>Aantal bedrijven per omzetklasse bedrijven met &gt;1 wp</t>
  </si>
  <si>
    <t>2022 tov 2021</t>
  </si>
  <si>
    <t>Aantal medewerkers (personen)</t>
  </si>
  <si>
    <t>Aantal medewerkers (fte)</t>
  </si>
  <si>
    <r>
      <rPr>
        <b/>
        <sz val="8.5"/>
        <color theme="1"/>
        <rFont val="Verdana"/>
        <family val="2"/>
      </rPr>
      <t>Bron:</t>
    </r>
    <r>
      <rPr>
        <sz val="8.5"/>
        <color theme="1"/>
        <rFont val="Verdana"/>
        <family val="2"/>
      </rPr>
      <t xml:space="preserve"> CBS, Algemeen Bedrijven Register, Polisbestanden</t>
    </r>
  </si>
  <si>
    <t>Leeftijd in jaar van instroom</t>
  </si>
  <si>
    <t>Herkomst in jaar vóór instroom</t>
  </si>
  <si>
    <t>Geen werknemer of zelfstandige</t>
  </si>
  <si>
    <t>Werknemer</t>
  </si>
  <si>
    <t>Aantal nieuwe online geplaatste vacatures</t>
  </si>
  <si>
    <t>exclusief interne vacatures</t>
  </si>
  <si>
    <t>exclusief niet-online geplaatste vacatures</t>
  </si>
  <si>
    <t>Aantal vacatures</t>
  </si>
  <si>
    <t>exclusief plaatsing via intermediairs</t>
  </si>
  <si>
    <t>Dameskapper</t>
  </si>
  <si>
    <t>Herenkapper</t>
  </si>
  <si>
    <t>Dames- en herenkapper</t>
  </si>
  <si>
    <t>Kinderkapper</t>
  </si>
  <si>
    <t>Kappershulp</t>
  </si>
  <si>
    <t>Pruikenmaker</t>
  </si>
  <si>
    <t>Salonmanager</t>
  </si>
  <si>
    <t>Salonmanager dame</t>
  </si>
  <si>
    <t>Salonmanager heer</t>
  </si>
  <si>
    <t>Topstylist</t>
  </si>
  <si>
    <t>Haarwerkspecialist</t>
  </si>
  <si>
    <t>Haarwerker</t>
  </si>
  <si>
    <t>Haarstylist allround</t>
  </si>
  <si>
    <t>Haarstylist</t>
  </si>
  <si>
    <t>Haarstylist dame</t>
  </si>
  <si>
    <t>Haarstylist heer</t>
  </si>
  <si>
    <t>Junior haarstylist</t>
  </si>
  <si>
    <t>Haarstylist (jr)</t>
  </si>
  <si>
    <t>Kapper</t>
  </si>
  <si>
    <t>Allround kapper</t>
  </si>
  <si>
    <t>Salonassistent</t>
  </si>
  <si>
    <t>Naar (minimum) aantal uren functie</t>
  </si>
  <si>
    <t>&lt; 12 uur per week</t>
  </si>
  <si>
    <t>12 - 24 uur per week</t>
  </si>
  <si>
    <t>24 - 32 uur per week</t>
  </si>
  <si>
    <t>&gt;= 32 uur per week</t>
  </si>
  <si>
    <t>Naar uitstaand aantal weken van de functie</t>
  </si>
  <si>
    <t>&lt; 2 weken</t>
  </si>
  <si>
    <t>2 - 4 weken</t>
  </si>
  <si>
    <t>4 - 8 weken</t>
  </si>
  <si>
    <t>8 - 16 weken</t>
  </si>
  <si>
    <t>&gt;= 16 weken</t>
  </si>
  <si>
    <t>Naar provincie (bedrijf)</t>
  </si>
  <si>
    <t>Hairstylist</t>
  </si>
  <si>
    <t>Drenthe</t>
  </si>
  <si>
    <t>Flevoland</t>
  </si>
  <si>
    <t>Friesland</t>
  </si>
  <si>
    <t>Gelderland</t>
  </si>
  <si>
    <t>Groningen</t>
  </si>
  <si>
    <t>Limburg</t>
  </si>
  <si>
    <t>Noord-Brabant</t>
  </si>
  <si>
    <t>Noord-Holland</t>
  </si>
  <si>
    <t>Overijssel</t>
  </si>
  <si>
    <t>Utrecht</t>
  </si>
  <si>
    <t>Zeeland</t>
  </si>
  <si>
    <t>Zuid-Holland</t>
  </si>
  <si>
    <t>Onbekend</t>
  </si>
  <si>
    <t>onbekend</t>
  </si>
  <si>
    <t>Naar gevonden kappersfuncties</t>
  </si>
  <si>
    <t xml:space="preserve">zoektermen kappersfunctie: </t>
  </si>
  <si>
    <t>ROC instelling</t>
  </si>
  <si>
    <t>Albeda</t>
  </si>
  <si>
    <t>Alfa-college</t>
  </si>
  <si>
    <t>Curio</t>
  </si>
  <si>
    <t>Koning Willem I College</t>
  </si>
  <si>
    <t>MBO Amersfoort</t>
  </si>
  <si>
    <t>Noorderpoort</t>
  </si>
  <si>
    <t>ROC AVENTUS</t>
  </si>
  <si>
    <t>ROC Da Vinci College</t>
  </si>
  <si>
    <t>ROC Drenthe College</t>
  </si>
  <si>
    <t>ROC Gilde Opleidingen</t>
  </si>
  <si>
    <t>ROC Graafschap College</t>
  </si>
  <si>
    <t>ROC Horizon College</t>
  </si>
  <si>
    <t>ROC Midden Nederland</t>
  </si>
  <si>
    <t>ROC Mondriaan</t>
  </si>
  <si>
    <t>ROC Nijmegen eo</t>
  </si>
  <si>
    <t>ROC Nova College</t>
  </si>
  <si>
    <t>ROC Tilburg</t>
  </si>
  <si>
    <t>ROC van Amsterdam</t>
  </si>
  <si>
    <t>ROC van Twente</t>
  </si>
  <si>
    <t>Regio College</t>
  </si>
  <si>
    <t>Rijn IJssel</t>
  </si>
  <si>
    <t>Scalda</t>
  </si>
  <si>
    <t>Stichting Landstede</t>
  </si>
  <si>
    <t>Summa College</t>
  </si>
  <si>
    <t>VISTA College</t>
  </si>
  <si>
    <t>Vonk</t>
  </si>
  <si>
    <t>Zadkine</t>
  </si>
  <si>
    <t>mboRijnland</t>
  </si>
  <si>
    <t>Bron: Jobfeed (TextKernel)</t>
  </si>
  <si>
    <t>waarvan in Detailhandel (niet in auto's)</t>
  </si>
  <si>
    <t>waarvan in Arbeidsbemiddeling, uitzendbureaus en personeelsbeheer</t>
  </si>
  <si>
    <t>waarvan in Verpleging, verzorging en begeleiding met overnachting</t>
  </si>
  <si>
    <t>waarvan in Maatschappelijke dienstverlening zonder overnachting</t>
  </si>
  <si>
    <t>waarvan in Eet- en drinkgelegenheden</t>
  </si>
  <si>
    <t>waarvan in Gezondheidszorg</t>
  </si>
  <si>
    <t>waarvan in Groothandel en handelsbemiddeling</t>
  </si>
  <si>
    <t>waarvan in Onderwijs</t>
  </si>
  <si>
    <t>waarvan in Haar- en schoonheidsverzorging</t>
  </si>
  <si>
    <t>waarvan in Facility management, reiniging en landschapsverzorging</t>
  </si>
  <si>
    <t>waarvan in Openbaar bestuur, overheidsdiensten en verplichte sociale verzekeringen</t>
  </si>
  <si>
    <t>waarvan in overige sectoren</t>
  </si>
  <si>
    <t xml:space="preserve">waarvan in Haar- en schoonheidsverzorging* </t>
  </si>
  <si>
    <t>* zelfstandige met personeel, vof en/of zzp-er in schoonheidssalons</t>
  </si>
  <si>
    <t>Instroom zzp-ers</t>
  </si>
  <si>
    <t>Aantal instromende zzp-ers in kappersbranche</t>
  </si>
  <si>
    <r>
      <t>Uitstroom naar andere baan (medewerkers)</t>
    </r>
    <r>
      <rPr>
        <b/>
        <vertAlign val="superscript"/>
        <sz val="8.5"/>
        <color theme="1"/>
        <rFont val="Verdana"/>
        <family val="2"/>
      </rPr>
      <t>2</t>
    </r>
  </si>
  <si>
    <r>
      <t>Sector van uitstroom (medewerkers)</t>
    </r>
    <r>
      <rPr>
        <b/>
        <vertAlign val="superscript"/>
        <sz val="8.5"/>
        <color theme="1"/>
        <rFont val="Verdana"/>
        <family val="2"/>
      </rPr>
      <t>3</t>
    </r>
  </si>
  <si>
    <r>
      <t>Totaal medewerkers</t>
    </r>
    <r>
      <rPr>
        <vertAlign val="superscript"/>
        <sz val="8.5"/>
        <color theme="1"/>
        <rFont val="Verdana"/>
        <family val="2"/>
      </rPr>
      <t>1</t>
    </r>
  </si>
  <si>
    <t>Medewerkers en zelfstandigen (vervangingsvraag)</t>
  </si>
  <si>
    <t>Totaal zelfstandigen</t>
  </si>
  <si>
    <t>Totaal medewerkers en zelfstandigen</t>
  </si>
  <si>
    <t>2023 t.o.v. 2022</t>
  </si>
  <si>
    <r>
      <rPr>
        <b/>
        <sz val="8.5"/>
        <color theme="1"/>
        <rFont val="Verdana"/>
        <family val="2"/>
      </rPr>
      <t>Bron:</t>
    </r>
    <r>
      <rPr>
        <sz val="8.5"/>
        <color theme="1"/>
        <rFont val="Verdana"/>
        <family val="2"/>
      </rPr>
      <t xml:space="preserve"> CBS Statline, sbi 96021</t>
    </r>
  </si>
  <si>
    <t>2023 1e kwartaal*</t>
  </si>
  <si>
    <t>geen opleiding, geen werk (wellicht vennoot VOF)</t>
  </si>
  <si>
    <t>kappersopleiding voortgezet</t>
  </si>
  <si>
    <t>andere kappersopleiding, gelijk of lager niveau</t>
  </si>
  <si>
    <t>andere kappersopleiding, hoger niveau</t>
  </si>
  <si>
    <t>andere opleiding (geen kappersopleiding)</t>
  </si>
  <si>
    <t>werkzaam als werknemer en/of zelfstandige in de kappersbranche, geen opleiding meer</t>
  </si>
  <si>
    <t>werkzaam als werknemer en/of zelfstandige buiten de kappersbranche, geen opleiding meer</t>
  </si>
  <si>
    <t>aantal personen op 31/12/2022</t>
  </si>
  <si>
    <t>Bestemming van bij een kappersopleiding ingeschreven personen</t>
  </si>
  <si>
    <t>Bron: CBS Microdata</t>
  </si>
  <si>
    <t>Herkomt: leerlingen BOL en BBL (Extranei zijn niet meegenomen)</t>
  </si>
  <si>
    <t xml:space="preserve">              leerlingen die stonden ingeschreven bij een kappersopleiding op 31 december jaar t-1</t>
  </si>
  <si>
    <t xml:space="preserve">Bestemming: aantal leerlingen naar bestemmingscategorie op 31 december jaar t </t>
  </si>
  <si>
    <t>opmerking: een verschil met de aantallen leerlingen in tabblad 'Leerlingen' wordt veroorzaakt door:</t>
  </si>
  <si>
    <t xml:space="preserve">                 -- bron CBS ten opzichte van bron DUO</t>
  </si>
  <si>
    <t xml:space="preserve">                 -- meetmoment DUO 1 oktober, gekozen meetmoment CBS 31 december</t>
  </si>
  <si>
    <t>niveau</t>
  </si>
  <si>
    <t>allround kapper</t>
  </si>
  <si>
    <t>kapper</t>
  </si>
  <si>
    <t>salonmanager</t>
  </si>
  <si>
    <t>kapper niv 2-bb crebo 25641</t>
  </si>
  <si>
    <t>haarstylist dame niv 3-vk crebo 25642</t>
  </si>
  <si>
    <t>haarstylist heren niv 3-vk crebo 25643</t>
  </si>
  <si>
    <t>haarverzorging dossier niv 2-bb crebo 23263</t>
  </si>
  <si>
    <t>haarverzorging dossier niv 3-bb crebo 23264</t>
  </si>
  <si>
    <t>haarverzorging dossier niv 4-bb crebo 23265</t>
  </si>
  <si>
    <t>salonmanager dame niv 4-mkb crebo 25644</t>
  </si>
  <si>
    <t>salonmanager heer niv 4-mkb crebo 25645</t>
  </si>
  <si>
    <t xml:space="preserve">haarverzorging niv 2 </t>
  </si>
  <si>
    <t>haarverzorging niv 3</t>
  </si>
  <si>
    <t>haarverzorging niv 4</t>
  </si>
  <si>
    <t>kappersopleidingen CBS Microdata</t>
  </si>
  <si>
    <t>die ingeschreven stonden op 31/12/2021</t>
  </si>
  <si>
    <t>bestemming 1 jaar later van leerlingen kappersopleiding</t>
  </si>
  <si>
    <t>bestemming 1 jaar later van leerlingen kappersopleiding BOL</t>
  </si>
  <si>
    <t>bestemming 1 jaar later van leerlingen kappersopleiding BBL</t>
  </si>
  <si>
    <t>bestemming 1 jaar later van leerlingen kappersopleiding niveau 2</t>
  </si>
  <si>
    <t>bestemming 1 jaar later van leerlingen kappersopleiding niveau 3</t>
  </si>
  <si>
    <t>bestemming 1 jaar later van leerlingen kappersopleiding niveau 4</t>
  </si>
  <si>
    <t>bestemming 1 jaar later van leerlingen kappersopleiding minder dan 1 jaar opleiding</t>
  </si>
  <si>
    <t>bestemming 1 jaar later van leerlingen kappersopleiding 1 tot 2 jaar opleiding</t>
  </si>
  <si>
    <t>bestemming 1 jaar later van leerlingen kappersopleiding 2 jaar of langer opleiding</t>
  </si>
  <si>
    <t>2023 2e kwartaal*</t>
  </si>
  <si>
    <t>Toelichting</t>
  </si>
  <si>
    <t>StatLine - Kappers en schoonheidsverzorging; omzetontwikkeling, index 2015=100 (cbs.nl)</t>
  </si>
  <si>
    <t>2023 3e kwartaal*</t>
  </si>
  <si>
    <t>2023 4e kwartaal*</t>
  </si>
  <si>
    <t>2023 tov 2022</t>
  </si>
  <si>
    <t>Openbaar bestuur, overheidsdiensten</t>
  </si>
  <si>
    <t>waarvan in Gespecialiseerde werkzaamheden in de bouw</t>
  </si>
  <si>
    <t>aantal personen op 31/12/2023</t>
  </si>
  <si>
    <t>die ingeschreven stonden op 31/12/2022</t>
  </si>
  <si>
    <t>verdeling (%)</t>
  </si>
  <si>
    <t>a. BPK, Representativiteitscijfers (2023 cijfer: stand 30 november 2023)</t>
  </si>
  <si>
    <t>2. Bron BPK, Representativiteitscijfers (stand 30 november 2023)</t>
  </si>
  <si>
    <t>** Voor 2023 ROC Friese poort</t>
  </si>
  <si>
    <t>Firda**</t>
  </si>
  <si>
    <r>
      <t xml:space="preserve">In de tabel links is de bestemming na 1 jaar (te weten op 31/12/2023) te zien van leerlingen die op 31/12/2022 ingeschreven stonden bij een </t>
    </r>
    <r>
      <rPr>
        <b/>
        <sz val="8.5"/>
        <color theme="1"/>
        <rFont val="Verdana"/>
        <family val="2"/>
      </rPr>
      <t>kappersopleiding</t>
    </r>
    <r>
      <rPr>
        <sz val="8.5"/>
        <color theme="1"/>
        <rFont val="Verdana"/>
        <family val="2"/>
      </rPr>
      <t xml:space="preserve">.
</t>
    </r>
    <r>
      <rPr>
        <i/>
        <sz val="8.5"/>
        <color rgb="FF0070C0"/>
        <rFont val="Verdana"/>
        <family val="2"/>
      </rPr>
      <t>VOORBEELD: 10% van de leerlingen die op 31/12/2022 ingeschreven stonden bij een kappersopleiding waren een jaar later op 31/12/2023 werkzaam als werknemer en/of zelfstandige in de kappersbranche en genoten geen opleiding meer.</t>
    </r>
  </si>
  <si>
    <r>
      <t xml:space="preserve">In de tabel links is de bestemming na 1 jaar (te weten op 31/12/2023) te zien van leerlingen die op 31/12/2022 ingeschreven stonden bij een </t>
    </r>
    <r>
      <rPr>
        <b/>
        <sz val="8.5"/>
        <color theme="1"/>
        <rFont val="Verdana"/>
        <family val="2"/>
      </rPr>
      <t>BOL kappersopleiding</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</si>
  <si>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BBL kappersopleiding</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</si>
  <si>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2</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</si>
  <si>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3</t>
    </r>
    <r>
      <rPr>
        <sz val="8.5"/>
        <color theme="1"/>
        <rFont val="Verdana"/>
        <family val="2"/>
      </rPr>
      <t>.</t>
    </r>
  </si>
  <si>
    <r>
      <t xml:space="preserve">In de tabel links is de bestemming na 1 jaar (te weten op 31/12/2023) te zien van leerlingen die op 31/12/2022 ingeschreven stonden bij een </t>
    </r>
    <r>
      <rPr>
        <b/>
        <sz val="8.5"/>
        <color theme="1"/>
        <rFont val="Verdana"/>
        <family val="2"/>
      </rPr>
      <t>kappersopleiding niveau 4</t>
    </r>
    <r>
      <rPr>
        <sz val="8.5"/>
        <color theme="1"/>
        <rFont val="Verdana"/>
        <family val="2"/>
      </rPr>
      <t>.</t>
    </r>
  </si>
  <si>
    <r>
      <t xml:space="preserve">In de tabel links is de bestemming na 1 jaar (te weten op 31/12/2023) te zien van leerlingen die op 31/12/2022 </t>
    </r>
    <r>
      <rPr>
        <b/>
        <sz val="8.5"/>
        <color theme="1"/>
        <rFont val="Verdana"/>
        <family val="2"/>
      </rPr>
      <t>minder dan 1 jaar ingeschreven stonden bij een kappersopleiding</t>
    </r>
    <r>
      <rPr>
        <sz val="8.5"/>
        <color theme="1"/>
        <rFont val="Verdana"/>
        <family val="2"/>
      </rPr>
      <t>.</t>
    </r>
  </si>
  <si>
    <r>
      <t xml:space="preserve">In de tabel links is de bestemming na 1 jaar (te weten op 31/12/2023) te zien van leerlingen die op 31/12/2022 </t>
    </r>
    <r>
      <rPr>
        <b/>
        <sz val="8.5"/>
        <color theme="1"/>
        <rFont val="Verdana"/>
        <family val="2"/>
      </rPr>
      <t>1 tot 2 jaar ingeschreven stonden bij een kappersopleiding</t>
    </r>
    <r>
      <rPr>
        <sz val="8.5"/>
        <color theme="1"/>
        <rFont val="Verdana"/>
        <family val="2"/>
      </rPr>
      <t>.</t>
    </r>
  </si>
  <si>
    <r>
      <t xml:space="preserve">In de tabel links is de bestemming na 1 jaar (te weten op 31/12/2023) te zien van leerlingen die op 31/12/2022 </t>
    </r>
    <r>
      <rPr>
        <b/>
        <sz val="8.5"/>
        <color theme="1"/>
        <rFont val="Verdana"/>
        <family val="2"/>
      </rPr>
      <t>2 jaar of langer ingeschreven stonden bij een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</si>
  <si>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t>
    </r>
    <r>
      <rPr>
        <sz val="8.5"/>
        <color theme="1"/>
        <rFont val="Verdana"/>
        <family val="2"/>
      </rPr>
      <t xml:space="preserve">.
</t>
    </r>
    <r>
      <rPr>
        <i/>
        <sz val="8.5"/>
        <color rgb="FF0070C0"/>
        <rFont val="Verdana"/>
        <family val="2"/>
      </rPr>
      <t>VOORBEELD: 10% van de leerlingen die op 31/12/2021 ingeschreven stonden bij een kappersopleiding waren een jaar later op 31/12/2022 werkzaam als werknemer en/of zelfstandige in de kappersbranche en genoten geen opleiding meer.</t>
    </r>
  </si>
  <si>
    <r>
      <t xml:space="preserve">In de tabel links is de bestemming na 1 jaar (te weten op 31/12/2022) te zien van leerlingen die op 31/12/2021 ingeschreven stonden bij een </t>
    </r>
    <r>
      <rPr>
        <b/>
        <sz val="8.5"/>
        <color theme="1"/>
        <rFont val="Verdana"/>
        <family val="2"/>
      </rPr>
      <t>BOL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</si>
  <si>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BBL kappersopleiding</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</si>
  <si>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2</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</si>
  <si>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3</t>
    </r>
    <r>
      <rPr>
        <sz val="8.5"/>
        <color theme="1"/>
        <rFont val="Verdana"/>
        <family val="2"/>
      </rPr>
      <t>.</t>
    </r>
  </si>
  <si>
    <r>
      <t xml:space="preserve">In de tabel links is de bestemming na 1 jaar (te weten op 31/12/2022) te zien van leerlingen die op 31/12/2021 ingeschreven stonden bij een </t>
    </r>
    <r>
      <rPr>
        <b/>
        <sz val="8.5"/>
        <color theme="1"/>
        <rFont val="Verdana"/>
        <family val="2"/>
      </rPr>
      <t>kappersopleiding niveau 4</t>
    </r>
    <r>
      <rPr>
        <sz val="8.5"/>
        <color theme="1"/>
        <rFont val="Verdana"/>
        <family val="2"/>
      </rPr>
      <t>.</t>
    </r>
  </si>
  <si>
    <r>
      <t xml:space="preserve">In de tabel links is de bestemming na 1 jaar (te weten op 31/12/2022) te zien van leerlingen die op 31/12/2021 </t>
    </r>
    <r>
      <rPr>
        <b/>
        <sz val="8.5"/>
        <color theme="1"/>
        <rFont val="Verdana"/>
        <family val="2"/>
      </rPr>
      <t>minder dan 1 jaar ingeschreven stonden bij een kappersopleiding</t>
    </r>
    <r>
      <rPr>
        <sz val="8.5"/>
        <color theme="1"/>
        <rFont val="Verdana"/>
        <family val="2"/>
      </rPr>
      <t>.</t>
    </r>
  </si>
  <si>
    <r>
      <t xml:space="preserve">In de tabel links is de bestemming na 1 jaar (te weten op 31/12/2022) te zien van leerlingen die op 31/12/2021 </t>
    </r>
    <r>
      <rPr>
        <b/>
        <sz val="8.5"/>
        <color theme="1"/>
        <rFont val="Verdana"/>
        <family val="2"/>
      </rPr>
      <t>1 tot 2 jaar ingeschreven stonden bij een kappersopleiding</t>
    </r>
    <r>
      <rPr>
        <sz val="8.5"/>
        <color theme="1"/>
        <rFont val="Verdana"/>
        <family val="2"/>
      </rPr>
      <t>.</t>
    </r>
  </si>
  <si>
    <r>
      <t xml:space="preserve">In de tabel links is de bestemming na 1 jaar (te weten op 31/12/2022) te zien van leerlingen die op 31/12/2021 </t>
    </r>
    <r>
      <rPr>
        <b/>
        <sz val="8.5"/>
        <color theme="1"/>
        <rFont val="Verdana"/>
        <family val="2"/>
      </rPr>
      <t>2 jaar of langer ingeschreven stonden bij een kappersopleiding</t>
    </r>
    <r>
      <rPr>
        <sz val="8.5"/>
        <color theme="1"/>
        <rFont val="Verdana"/>
        <family val="2"/>
      </rPr>
      <t>.</t>
    </r>
  </si>
  <si>
    <t>2024 t.o.v. 2023</t>
  </si>
  <si>
    <t>2024 1e kwartaal</t>
  </si>
  <si>
    <t>2024 2e kwartaal</t>
  </si>
  <si>
    <t>Prijsmutaties voor de kappersbranche worden niet meer gepubliceerd op CBS Statline.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</si>
</sst>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quot;\ #,##0"/>
    <numFmt numFmtId="166" formatCode="#,##0.000"/>
    <numFmt numFmtId="167" formatCode="_ [$€-413]\ * #,##0.00_ ;_ [$€-413]\ * \-#,##0.00_ ;_ [$€-413]\ * &quot;-&quot;??_ ;_ @_ "/>
    <numFmt numFmtId="168" formatCode="_ [$€-413]\ * #,##0_ ;_ [$€-413]\ * \-#,##0_ ;_ [$€-413]\ * &quot;-&quot;_ ;_ @_ "/>
    <numFmt numFmtId="169" formatCode="_ [$€-413]\ * #,##0_ ;_ [$€-413]\ * \-#,##0_ ;_ [$€-413]\ * &quot;-&quot;??_ ;_ @_ "/>
  </numFmts>
  <fonts count="72" x14ac:knownFonts="1">
    <font>
      <sz val="11"/>
      <color theme="1"/>
      <name val="Calibri"/>
      <family val="2"/>
      <scheme val="minor"/>
    </font>
    <font>
      <sz val="9"/>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8.5"/>
      <color theme="1"/>
      <name val="Verdan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5"/>
      <color theme="0"/>
      <name val="Verdana"/>
      <family val="2"/>
    </font>
    <font>
      <b/>
      <sz val="8.5"/>
      <color theme="1"/>
      <name val="Verdana"/>
      <family val="2"/>
    </font>
    <font>
      <b/>
      <sz val="12"/>
      <color theme="0"/>
      <name val="Verdana"/>
      <family val="2"/>
    </font>
    <font>
      <vertAlign val="superscript"/>
      <sz val="8.5"/>
      <color theme="1"/>
      <name val="Verdana"/>
      <family val="2"/>
    </font>
    <font>
      <b/>
      <vertAlign val="superscript"/>
      <sz val="8.5"/>
      <color theme="1"/>
      <name val="Verdana"/>
      <family val="2"/>
    </font>
    <font>
      <sz val="11"/>
      <color theme="1"/>
      <name val="Calibri"/>
      <family val="2"/>
    </font>
    <font>
      <sz val="11"/>
      <color theme="1"/>
      <name val="Verdana"/>
      <family val="2"/>
    </font>
    <font>
      <b/>
      <sz val="10"/>
      <color theme="0"/>
      <name val="Verdana"/>
      <family val="2"/>
    </font>
    <font>
      <b/>
      <vertAlign val="superscript"/>
      <sz val="12"/>
      <color theme="0"/>
      <name val="Verdana"/>
      <family val="2"/>
    </font>
    <font>
      <sz val="8.5"/>
      <color rgb="FF000000"/>
      <name val="Verdana"/>
      <family val="2"/>
    </font>
    <font>
      <b/>
      <sz val="12"/>
      <color rgb="FF000000"/>
      <name val="Verdana"/>
      <family val="2"/>
    </font>
    <font>
      <sz val="10"/>
      <color theme="1"/>
      <name val="Times New Roman"/>
      <family val="1"/>
    </font>
    <font>
      <sz val="10"/>
      <color rgb="FF000000"/>
      <name val="Verdana"/>
      <family val="2"/>
    </font>
    <font>
      <sz val="10"/>
      <color theme="1"/>
      <name val="Calibri"/>
      <family val="2"/>
      <scheme val="minor"/>
    </font>
    <font>
      <sz val="8"/>
      <name val="Calibri"/>
      <family val="2"/>
      <scheme val="minor"/>
    </font>
    <font>
      <sz val="12"/>
      <color theme="0"/>
      <name val="Verdana"/>
      <family val="2"/>
    </font>
    <font>
      <sz val="8.5"/>
      <color theme="0"/>
      <name val="Verdana"/>
      <family val="2"/>
    </font>
    <font>
      <b/>
      <sz val="8.5"/>
      <name val="Verdana"/>
      <family val="2"/>
    </font>
    <font>
      <u/>
      <sz val="11"/>
      <color theme="10"/>
      <name val="Calibri"/>
      <family val="2"/>
      <scheme val="minor"/>
    </font>
    <font>
      <i/>
      <sz val="8.5"/>
      <color rgb="FF0070C0"/>
      <name val="Verdana"/>
      <family val="2"/>
    </font>
    <font>
      <sz val="8.5"/>
      <color rgb="FFFF0000"/>
      <name val="Verdana"/>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style="thin">
        <color rgb="FFC00000"/>
      </right>
      <top style="thin">
        <color rgb="FFC00000"/>
      </top>
      <bottom/>
      <diagonal/>
    </border>
    <border>
      <left style="thin">
        <color rgb="FFC00000"/>
      </left>
      <right style="thin">
        <color rgb="FFC00000"/>
      </right>
      <top/>
      <bottom style="thin">
        <color rgb="FFC00000"/>
      </bottom>
      <diagonal/>
    </border>
    <border>
      <left style="thin">
        <color rgb="FFC00000"/>
      </left>
      <right style="thin">
        <color rgb="FFC00000"/>
      </right>
      <top/>
      <bottom/>
      <diagonal/>
    </border>
    <border>
      <left style="thin">
        <color rgb="FFC00000"/>
      </left>
      <right style="dotted">
        <color rgb="FFC00000"/>
      </right>
      <top/>
      <bottom/>
      <diagonal/>
    </border>
    <border>
      <left/>
      <right style="dotted">
        <color rgb="FFC00000"/>
      </right>
      <top/>
      <bottom style="thin">
        <color rgb="FFC00000"/>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rgb="FFC00000"/>
      </right>
      <top style="thin">
        <color indexed="64"/>
      </top>
      <bottom/>
      <diagonal/>
    </border>
    <border>
      <left/>
      <right/>
      <top style="thin">
        <color indexed="64"/>
      </top>
      <bottom/>
      <diagonal/>
    </border>
    <border>
      <left style="thin">
        <color indexed="64"/>
      </left>
      <right style="thin">
        <color rgb="FFC00000"/>
      </right>
      <top/>
      <bottom/>
      <diagonal/>
    </border>
    <border>
      <left style="thin">
        <color indexed="64"/>
      </left>
      <right style="thin">
        <color rgb="FFC00000"/>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rgb="FFC00000"/>
      </top>
      <bottom style="thin">
        <color indexed="64"/>
      </bottom>
      <diagonal/>
    </border>
    <border>
      <left/>
      <right style="thin">
        <color indexed="64"/>
      </right>
      <top style="thin">
        <color rgb="FFC00000"/>
      </top>
      <bottom style="thin">
        <color rgb="FFC00000"/>
      </bottom>
      <diagonal/>
    </border>
    <border>
      <left style="thin">
        <color rgb="FFC00000"/>
      </left>
      <right style="thin">
        <color indexed="64"/>
      </right>
      <top style="thin">
        <color rgb="FFC00000"/>
      </top>
      <bottom/>
      <diagonal/>
    </border>
    <border>
      <left style="thin">
        <color rgb="FFC00000"/>
      </left>
      <right style="thin">
        <color indexed="64"/>
      </right>
      <top/>
      <bottom style="thin">
        <color rgb="FFC00000"/>
      </bottom>
      <diagonal/>
    </border>
    <border>
      <left style="thin">
        <color rgb="FFC00000"/>
      </left>
      <right style="thin">
        <color indexed="64"/>
      </right>
      <top style="thin">
        <color rgb="FFC00000"/>
      </top>
      <bottom style="thin">
        <color rgb="FFC00000"/>
      </bottom>
      <diagonal/>
    </border>
    <border>
      <left style="thin">
        <color rgb="FFC00000"/>
      </left>
      <right style="thin">
        <color indexed="64"/>
      </right>
      <top/>
      <bottom/>
      <diagonal/>
    </border>
    <border>
      <left/>
      <right style="thin">
        <color indexed="64"/>
      </right>
      <top style="thin">
        <color rgb="FFC00000"/>
      </top>
      <bottom/>
      <diagonal/>
    </border>
    <border>
      <left/>
      <right style="thin">
        <color indexed="64"/>
      </right>
      <top/>
      <bottom style="thin">
        <color rgb="FFC00000"/>
      </bottom>
      <diagonal/>
    </border>
    <border>
      <left style="thin">
        <color rgb="FFC00000"/>
      </left>
      <right/>
      <top/>
      <bottom style="thin">
        <color indexed="64"/>
      </bottom>
      <diagonal/>
    </border>
    <border>
      <left style="thin">
        <color indexed="64"/>
      </left>
      <right/>
      <top style="thin">
        <color rgb="FFC00000"/>
      </top>
      <bottom/>
      <diagonal/>
    </border>
    <border>
      <left style="thin">
        <color indexed="64"/>
      </left>
      <right/>
      <top style="thin">
        <color rgb="FFC00000"/>
      </top>
      <bottom style="thin">
        <color rgb="FFC00000"/>
      </bottom>
      <diagonal/>
    </border>
    <border>
      <left style="thin">
        <color indexed="64"/>
      </left>
      <right/>
      <top/>
      <bottom style="thin">
        <color rgb="FFC00000"/>
      </bottom>
      <diagonal/>
    </border>
    <border>
      <left/>
      <right style="thin">
        <color indexed="64"/>
      </right>
      <top style="thin">
        <color rgb="FFC00000"/>
      </top>
      <bottom style="thin">
        <color indexed="64"/>
      </bottom>
      <diagonal/>
    </border>
    <border>
      <left style="thin">
        <color rgb="FFC00000"/>
      </left>
      <right/>
      <top style="thin">
        <color indexed="64"/>
      </top>
      <bottom style="thin">
        <color indexed="64"/>
      </bottom>
      <diagonal/>
    </border>
    <border>
      <left/>
      <right style="thin">
        <color rgb="FFC00000"/>
      </right>
      <top style="thin">
        <color indexed="64"/>
      </top>
      <bottom style="thin">
        <color indexed="64"/>
      </bottom>
      <diagonal/>
    </border>
  </borders>
  <cellStyleXfs count="45">
    <xf numFmtId="0" fontId="0"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34"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50" fillId="32" borderId="0" applyNumberFormat="0" applyBorder="0" applyAlignment="0" applyProtection="0"/>
    <xf numFmtId="9" fontId="34" fillId="0" borderId="0" applyFont="0" applyFill="0" applyBorder="0" applyAlignment="0" applyProtection="0"/>
    <xf numFmtId="0" fontId="69" fillId="0" borderId="0" applyNumberFormat="0" applyFill="0" applyBorder="0" applyAlignment="0" applyProtection="0"/>
    <xf numFmtId="0" fontId="1" fillId="0" borderId="0"/>
  </cellStyleXfs>
  <cellXfs count="455">
    <xf numFmtId="0" fontId="0" fillId="0" borderId="0" xfId="0"/>
    <xf numFmtId="0" fontId="33" fillId="0" borderId="0" xfId="0" applyFont="1"/>
    <xf numFmtId="0" fontId="52" fillId="0" borderId="0" xfId="0" applyFont="1"/>
    <xf numFmtId="0" fontId="51" fillId="33" borderId="11" xfId="0" applyFont="1" applyFill="1" applyBorder="1" applyAlignment="1">
      <alignment horizontal="left" vertical="center"/>
    </xf>
    <xf numFmtId="0" fontId="51" fillId="33" borderId="0" xfId="0" applyFont="1" applyFill="1" applyAlignment="1">
      <alignment horizontal="center" vertical="center"/>
    </xf>
    <xf numFmtId="0" fontId="51" fillId="33" borderId="14" xfId="0" applyFont="1" applyFill="1" applyBorder="1" applyAlignment="1">
      <alignment horizontal="center" vertical="center"/>
    </xf>
    <xf numFmtId="0" fontId="33" fillId="33" borderId="16" xfId="0" applyFont="1" applyFill="1" applyBorder="1" applyAlignment="1">
      <alignment horizontal="left" vertical="center"/>
    </xf>
    <xf numFmtId="0" fontId="51" fillId="33" borderId="15" xfId="0" applyFont="1" applyFill="1" applyBorder="1" applyAlignment="1">
      <alignment horizontal="left" vertical="center"/>
    </xf>
    <xf numFmtId="0" fontId="51" fillId="33" borderId="16" xfId="0" applyFont="1" applyFill="1" applyBorder="1" applyAlignment="1">
      <alignment horizontal="center" vertical="center"/>
    </xf>
    <xf numFmtId="0" fontId="52" fillId="34" borderId="18" xfId="0" applyFont="1" applyFill="1" applyBorder="1" applyAlignment="1">
      <alignment horizontal="left" vertical="center"/>
    </xf>
    <xf numFmtId="0" fontId="52" fillId="34" borderId="19" xfId="0" applyFont="1" applyFill="1" applyBorder="1" applyAlignment="1">
      <alignment horizontal="left" vertical="center"/>
    </xf>
    <xf numFmtId="3" fontId="52" fillId="34" borderId="19" xfId="0" applyNumberFormat="1" applyFont="1" applyFill="1" applyBorder="1" applyAlignment="1">
      <alignment horizontal="right" vertical="center"/>
    </xf>
    <xf numFmtId="0" fontId="53" fillId="33" borderId="10" xfId="0" applyFont="1" applyFill="1" applyBorder="1" applyAlignment="1">
      <alignment horizontal="left" vertical="center"/>
    </xf>
    <xf numFmtId="164" fontId="33" fillId="0" borderId="0" xfId="0" applyNumberFormat="1" applyFont="1"/>
    <xf numFmtId="0" fontId="33" fillId="0" borderId="0" xfId="0" applyFont="1" applyAlignment="1">
      <alignment vertical="center"/>
    </xf>
    <xf numFmtId="0" fontId="53" fillId="33" borderId="10" xfId="0" applyFont="1" applyFill="1" applyBorder="1"/>
    <xf numFmtId="0" fontId="51" fillId="33" borderId="11" xfId="0" applyFont="1" applyFill="1" applyBorder="1"/>
    <xf numFmtId="0" fontId="51" fillId="33" borderId="13" xfId="0" applyFont="1" applyFill="1" applyBorder="1" applyAlignment="1">
      <alignment vertical="center"/>
    </xf>
    <xf numFmtId="3" fontId="33" fillId="0" borderId="0" xfId="0" applyNumberFormat="1" applyFont="1" applyAlignment="1">
      <alignment vertical="center"/>
    </xf>
    <xf numFmtId="165" fontId="33" fillId="0" borderId="0" xfId="0" applyNumberFormat="1" applyFont="1" applyAlignment="1">
      <alignment vertical="center"/>
    </xf>
    <xf numFmtId="0" fontId="33" fillId="33" borderId="15" xfId="0" applyFont="1" applyFill="1" applyBorder="1" applyAlignment="1">
      <alignment vertical="center"/>
    </xf>
    <xf numFmtId="0" fontId="33" fillId="33" borderId="16" xfId="0" applyFont="1" applyFill="1" applyBorder="1" applyAlignment="1">
      <alignment vertical="center"/>
    </xf>
    <xf numFmtId="0" fontId="33" fillId="33" borderId="17" xfId="0" applyFont="1" applyFill="1" applyBorder="1" applyAlignment="1">
      <alignment vertical="center"/>
    </xf>
    <xf numFmtId="0" fontId="33" fillId="0" borderId="15" xfId="0" applyFont="1" applyBorder="1" applyAlignment="1">
      <alignment vertical="center"/>
    </xf>
    <xf numFmtId="0" fontId="33" fillId="0" borderId="16" xfId="0" applyFont="1" applyBorder="1" applyAlignment="1">
      <alignment vertical="center"/>
    </xf>
    <xf numFmtId="0" fontId="33" fillId="0" borderId="17" xfId="0" applyFont="1" applyBorder="1" applyAlignment="1">
      <alignment vertical="center"/>
    </xf>
    <xf numFmtId="0" fontId="52" fillId="34" borderId="18" xfId="0" applyFont="1" applyFill="1" applyBorder="1" applyAlignment="1">
      <alignment vertical="center"/>
    </xf>
    <xf numFmtId="0" fontId="52" fillId="34" borderId="19" xfId="0" applyFont="1" applyFill="1" applyBorder="1" applyAlignment="1">
      <alignment vertical="center"/>
    </xf>
    <xf numFmtId="0" fontId="52" fillId="34" borderId="20" xfId="0" applyFont="1" applyFill="1" applyBorder="1" applyAlignment="1">
      <alignment vertical="center"/>
    </xf>
    <xf numFmtId="3" fontId="33" fillId="0" borderId="11" xfId="0" applyNumberFormat="1" applyFont="1" applyBorder="1" applyAlignment="1">
      <alignment vertical="center"/>
    </xf>
    <xf numFmtId="3" fontId="33" fillId="0" borderId="16" xfId="0" applyNumberFormat="1" applyFont="1" applyBorder="1" applyAlignment="1">
      <alignment vertical="center"/>
    </xf>
    <xf numFmtId="3" fontId="52" fillId="34" borderId="19" xfId="0" applyNumberFormat="1" applyFont="1" applyFill="1" applyBorder="1" applyAlignment="1">
      <alignment vertical="center"/>
    </xf>
    <xf numFmtId="165" fontId="33" fillId="0" borderId="11" xfId="0" applyNumberFormat="1" applyFont="1" applyBorder="1" applyAlignment="1">
      <alignment vertical="center"/>
    </xf>
    <xf numFmtId="0" fontId="33" fillId="0" borderId="23" xfId="0" applyFont="1" applyBorder="1" applyAlignment="1">
      <alignment vertical="center"/>
    </xf>
    <xf numFmtId="0" fontId="53" fillId="33" borderId="10" xfId="0" applyFont="1" applyFill="1" applyBorder="1" applyAlignment="1">
      <alignment vertical="center"/>
    </xf>
    <xf numFmtId="0" fontId="51" fillId="33" borderId="11" xfId="0" applyFont="1" applyFill="1" applyBorder="1" applyAlignment="1">
      <alignment vertical="center"/>
    </xf>
    <xf numFmtId="0" fontId="51" fillId="33" borderId="12" xfId="0" applyFont="1" applyFill="1" applyBorder="1" applyAlignment="1">
      <alignment vertical="center"/>
    </xf>
    <xf numFmtId="0" fontId="33" fillId="34" borderId="19" xfId="0" applyFont="1" applyFill="1" applyBorder="1" applyAlignment="1">
      <alignment vertical="center"/>
    </xf>
    <xf numFmtId="3" fontId="33" fillId="34" borderId="19" xfId="0" applyNumberFormat="1" applyFont="1" applyFill="1" applyBorder="1" applyAlignment="1">
      <alignment vertical="center"/>
    </xf>
    <xf numFmtId="0" fontId="52" fillId="0" borderId="0" xfId="0" applyFont="1" applyAlignment="1">
      <alignment vertical="center"/>
    </xf>
    <xf numFmtId="0" fontId="51" fillId="33" borderId="0" xfId="0" applyFont="1" applyFill="1" applyAlignment="1">
      <alignment vertical="center"/>
    </xf>
    <xf numFmtId="0" fontId="51" fillId="33" borderId="14" xfId="0" applyFont="1" applyFill="1" applyBorder="1" applyAlignment="1">
      <alignment vertical="center"/>
    </xf>
    <xf numFmtId="165" fontId="33" fillId="33" borderId="16" xfId="0" applyNumberFormat="1" applyFont="1" applyFill="1" applyBorder="1" applyAlignment="1">
      <alignment vertical="center"/>
    </xf>
    <xf numFmtId="164" fontId="33" fillId="33" borderId="17" xfId="0" applyNumberFormat="1" applyFont="1" applyFill="1" applyBorder="1" applyAlignment="1">
      <alignment vertical="center"/>
    </xf>
    <xf numFmtId="0" fontId="33" fillId="0" borderId="25" xfId="0" applyFont="1" applyBorder="1" applyAlignment="1">
      <alignment vertical="center"/>
    </xf>
    <xf numFmtId="0" fontId="33" fillId="0" borderId="0" xfId="0" applyFont="1" applyAlignment="1">
      <alignment vertical="top"/>
    </xf>
    <xf numFmtId="0" fontId="52" fillId="0" borderId="0" xfId="0" applyFont="1" applyAlignment="1">
      <alignment wrapText="1"/>
    </xf>
    <xf numFmtId="0" fontId="32" fillId="0" borderId="0" xfId="0" applyFont="1" applyAlignment="1">
      <alignment vertical="center"/>
    </xf>
    <xf numFmtId="0" fontId="0" fillId="33" borderId="0" xfId="0" applyFill="1"/>
    <xf numFmtId="0" fontId="0" fillId="35" borderId="0" xfId="0" applyFill="1"/>
    <xf numFmtId="0" fontId="49" fillId="35" borderId="0" xfId="0" applyFont="1" applyFill="1"/>
    <xf numFmtId="15" fontId="0" fillId="35" borderId="0" xfId="0" applyNumberFormat="1" applyFill="1"/>
    <xf numFmtId="15" fontId="0" fillId="35" borderId="0" xfId="0" applyNumberFormat="1" applyFill="1" applyAlignment="1">
      <alignment horizontal="center"/>
    </xf>
    <xf numFmtId="0" fontId="31" fillId="0" borderId="0" xfId="0" applyFont="1" applyAlignment="1">
      <alignment vertical="top"/>
    </xf>
    <xf numFmtId="0" fontId="53" fillId="33" borderId="11" xfId="0" applyFont="1" applyFill="1" applyBorder="1" applyAlignment="1">
      <alignment vertical="center"/>
    </xf>
    <xf numFmtId="0" fontId="30" fillId="0" borderId="21" xfId="0" applyFont="1" applyBorder="1" applyAlignment="1">
      <alignment vertical="center"/>
    </xf>
    <xf numFmtId="0" fontId="30" fillId="0" borderId="23" xfId="0" applyFont="1" applyBorder="1" applyAlignment="1">
      <alignment vertical="center"/>
    </xf>
    <xf numFmtId="165" fontId="52" fillId="34" borderId="19" xfId="0" applyNumberFormat="1" applyFont="1" applyFill="1" applyBorder="1" applyAlignment="1">
      <alignment vertical="center"/>
    </xf>
    <xf numFmtId="0" fontId="52" fillId="34" borderId="12" xfId="0" applyFont="1" applyFill="1" applyBorder="1" applyAlignment="1">
      <alignment vertical="center"/>
    </xf>
    <xf numFmtId="165" fontId="52" fillId="34" borderId="11" xfId="0" applyNumberFormat="1" applyFont="1" applyFill="1" applyBorder="1" applyAlignment="1">
      <alignment vertical="center"/>
    </xf>
    <xf numFmtId="164" fontId="33" fillId="33" borderId="0" xfId="0" applyNumberFormat="1" applyFont="1" applyFill="1" applyAlignment="1">
      <alignment vertical="center"/>
    </xf>
    <xf numFmtId="164" fontId="29" fillId="0" borderId="28" xfId="0" applyNumberFormat="1" applyFont="1" applyBorder="1" applyAlignment="1">
      <alignment vertical="center"/>
    </xf>
    <xf numFmtId="164" fontId="29" fillId="0" borderId="29" xfId="0" applyNumberFormat="1" applyFont="1" applyBorder="1" applyAlignment="1">
      <alignment vertical="center"/>
    </xf>
    <xf numFmtId="0" fontId="33" fillId="0" borderId="13" xfId="0" applyFont="1" applyBorder="1" applyAlignment="1">
      <alignment vertical="center"/>
    </xf>
    <xf numFmtId="0" fontId="52" fillId="34" borderId="10" xfId="0" applyFont="1" applyFill="1" applyBorder="1" applyAlignment="1">
      <alignment vertical="center"/>
    </xf>
    <xf numFmtId="0" fontId="33" fillId="0" borderId="31" xfId="0" applyFont="1" applyBorder="1" applyAlignment="1">
      <alignment vertical="center"/>
    </xf>
    <xf numFmtId="165" fontId="33" fillId="0" borderId="32" xfId="0" applyNumberFormat="1" applyFont="1" applyBorder="1" applyAlignment="1">
      <alignment vertical="center"/>
    </xf>
    <xf numFmtId="0" fontId="33" fillId="0" borderId="33" xfId="0" applyFont="1" applyBorder="1" applyAlignment="1">
      <alignment vertical="center"/>
    </xf>
    <xf numFmtId="0" fontId="33" fillId="0" borderId="34" xfId="0" applyFont="1" applyBorder="1" applyAlignment="1">
      <alignment vertical="center"/>
    </xf>
    <xf numFmtId="165" fontId="33" fillId="0" borderId="35" xfId="0" applyNumberFormat="1" applyFont="1" applyBorder="1" applyAlignment="1">
      <alignment vertical="center"/>
    </xf>
    <xf numFmtId="164" fontId="29" fillId="0" borderId="37" xfId="0" applyNumberFormat="1" applyFont="1" applyBorder="1" applyAlignment="1">
      <alignment vertical="center"/>
    </xf>
    <xf numFmtId="0" fontId="28" fillId="0" borderId="0" xfId="0" applyFont="1" applyAlignment="1">
      <alignment vertical="center"/>
    </xf>
    <xf numFmtId="3" fontId="33" fillId="0" borderId="32" xfId="0" applyNumberFormat="1" applyFont="1" applyBorder="1" applyAlignment="1">
      <alignment vertical="center"/>
    </xf>
    <xf numFmtId="3" fontId="33" fillId="0" borderId="35" xfId="0" applyNumberFormat="1" applyFont="1" applyBorder="1" applyAlignment="1">
      <alignment vertical="center"/>
    </xf>
    <xf numFmtId="164" fontId="29" fillId="0" borderId="0" xfId="0" applyNumberFormat="1" applyFont="1" applyAlignment="1">
      <alignment vertical="center"/>
    </xf>
    <xf numFmtId="0" fontId="33" fillId="0" borderId="26" xfId="0" applyFont="1" applyBorder="1" applyAlignment="1">
      <alignment vertical="center"/>
    </xf>
    <xf numFmtId="0" fontId="33" fillId="0" borderId="27" xfId="0" applyFont="1" applyBorder="1" applyAlignment="1">
      <alignment vertical="center"/>
    </xf>
    <xf numFmtId="0" fontId="33" fillId="0" borderId="36" xfId="0" applyFont="1" applyBorder="1" applyAlignment="1">
      <alignment vertical="center"/>
    </xf>
    <xf numFmtId="3" fontId="33" fillId="0" borderId="28" xfId="0" applyNumberFormat="1" applyFont="1" applyBorder="1" applyAlignment="1">
      <alignment vertical="center"/>
    </xf>
    <xf numFmtId="3" fontId="33" fillId="0" borderId="29" xfId="0" applyNumberFormat="1" applyFont="1" applyBorder="1" applyAlignment="1">
      <alignment vertical="center"/>
    </xf>
    <xf numFmtId="3" fontId="33" fillId="0" borderId="37" xfId="0" applyNumberFormat="1" applyFont="1" applyBorder="1" applyAlignment="1">
      <alignment vertical="center"/>
    </xf>
    <xf numFmtId="164" fontId="29" fillId="0" borderId="32" xfId="0" applyNumberFormat="1" applyFont="1" applyBorder="1" applyAlignment="1">
      <alignment vertical="center"/>
    </xf>
    <xf numFmtId="164" fontId="29" fillId="0" borderId="35" xfId="0" applyNumberFormat="1" applyFont="1" applyBorder="1" applyAlignment="1">
      <alignment vertical="center"/>
    </xf>
    <xf numFmtId="0" fontId="58" fillId="33" borderId="10" xfId="0" applyFont="1" applyFill="1" applyBorder="1" applyAlignment="1">
      <alignment vertical="center"/>
    </xf>
    <xf numFmtId="0" fontId="58" fillId="33" borderId="10" xfId="0" applyFont="1" applyFill="1" applyBorder="1" applyAlignment="1">
      <alignment vertical="center" wrapText="1"/>
    </xf>
    <xf numFmtId="0" fontId="28" fillId="33" borderId="0" xfId="0" applyFont="1" applyFill="1" applyAlignment="1">
      <alignment horizontal="center" vertical="center"/>
    </xf>
    <xf numFmtId="0" fontId="52" fillId="34" borderId="0" xfId="0" applyFont="1" applyFill="1" applyAlignment="1">
      <alignment vertical="center"/>
    </xf>
    <xf numFmtId="0" fontId="33" fillId="0" borderId="35" xfId="0" applyFont="1" applyBorder="1" applyAlignment="1">
      <alignment vertical="center"/>
    </xf>
    <xf numFmtId="0" fontId="51" fillId="33" borderId="11" xfId="0" applyFont="1" applyFill="1" applyBorder="1" applyAlignment="1">
      <alignment horizontal="center" vertical="center"/>
    </xf>
    <xf numFmtId="0" fontId="51" fillId="33" borderId="12" xfId="0" applyFont="1" applyFill="1" applyBorder="1" applyAlignment="1">
      <alignment horizontal="center" vertical="center"/>
    </xf>
    <xf numFmtId="0" fontId="51" fillId="33" borderId="13" xfId="0" applyFont="1" applyFill="1" applyBorder="1" applyAlignment="1">
      <alignment horizontal="center" vertical="center"/>
    </xf>
    <xf numFmtId="0" fontId="28" fillId="33" borderId="15" xfId="0" applyFont="1" applyFill="1" applyBorder="1" applyAlignment="1">
      <alignment horizontal="center" vertical="center"/>
    </xf>
    <xf numFmtId="0" fontId="28" fillId="33" borderId="16" xfId="0" applyFont="1" applyFill="1" applyBorder="1" applyAlignment="1">
      <alignment horizontal="center" vertical="center"/>
    </xf>
    <xf numFmtId="0" fontId="28" fillId="33" borderId="17" xfId="0" applyFont="1" applyFill="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center" vertical="center"/>
    </xf>
    <xf numFmtId="0" fontId="28" fillId="0" borderId="17" xfId="0" applyFont="1" applyBorder="1" applyAlignment="1">
      <alignment horizontal="center" vertical="center"/>
    </xf>
    <xf numFmtId="3" fontId="28" fillId="0" borderId="10" xfId="0" applyNumberFormat="1" applyFont="1" applyBorder="1" applyAlignment="1">
      <alignment horizontal="right" vertical="center"/>
    </xf>
    <xf numFmtId="3" fontId="28" fillId="0" borderId="13" xfId="0" applyNumberFormat="1" applyFont="1" applyBorder="1" applyAlignment="1">
      <alignment horizontal="right" vertical="center"/>
    </xf>
    <xf numFmtId="3" fontId="28" fillId="0" borderId="15" xfId="0" applyNumberFormat="1" applyFont="1" applyBorder="1" applyAlignment="1">
      <alignment horizontal="right" vertical="center"/>
    </xf>
    <xf numFmtId="166" fontId="33" fillId="0" borderId="28" xfId="0" applyNumberFormat="1" applyFont="1" applyBorder="1" applyAlignment="1">
      <alignment vertical="center"/>
    </xf>
    <xf numFmtId="166" fontId="33" fillId="0" borderId="29" xfId="0" applyNumberFormat="1" applyFont="1" applyBorder="1" applyAlignment="1">
      <alignment vertical="center"/>
    </xf>
    <xf numFmtId="166" fontId="33" fillId="0" borderId="37" xfId="0" applyNumberFormat="1" applyFont="1" applyBorder="1" applyAlignment="1">
      <alignment vertical="center"/>
    </xf>
    <xf numFmtId="0" fontId="27" fillId="0" borderId="0" xfId="0" applyFont="1" applyAlignment="1">
      <alignment vertical="center"/>
    </xf>
    <xf numFmtId="3" fontId="26" fillId="0" borderId="0" xfId="0" applyNumberFormat="1" applyFont="1" applyAlignment="1">
      <alignment horizontal="right" vertical="center"/>
    </xf>
    <xf numFmtId="3" fontId="26" fillId="0" borderId="0" xfId="0" applyNumberFormat="1" applyFont="1" applyAlignment="1">
      <alignment vertical="center"/>
    </xf>
    <xf numFmtId="3" fontId="52" fillId="34" borderId="39" xfId="0" applyNumberFormat="1" applyFont="1" applyFill="1" applyBorder="1" applyAlignment="1">
      <alignment horizontal="right" vertical="center"/>
    </xf>
    <xf numFmtId="0" fontId="26" fillId="0" borderId="0" xfId="0" applyFont="1"/>
    <xf numFmtId="3" fontId="33" fillId="0" borderId="0" xfId="0" applyNumberFormat="1" applyFont="1"/>
    <xf numFmtId="0" fontId="26" fillId="0" borderId="22" xfId="0" applyFont="1" applyBorder="1" applyAlignment="1">
      <alignment vertical="center"/>
    </xf>
    <xf numFmtId="3" fontId="33" fillId="0" borderId="13" xfId="0" applyNumberFormat="1" applyFont="1" applyBorder="1" applyAlignment="1">
      <alignment vertical="center"/>
    </xf>
    <xf numFmtId="3" fontId="33" fillId="0" borderId="15" xfId="0" applyNumberFormat="1" applyFont="1" applyBorder="1" applyAlignment="1">
      <alignment vertical="center"/>
    </xf>
    <xf numFmtId="0" fontId="26" fillId="0" borderId="0" xfId="0" applyFont="1" applyAlignment="1">
      <alignment vertical="center"/>
    </xf>
    <xf numFmtId="164" fontId="33" fillId="0" borderId="0" xfId="0" applyNumberFormat="1" applyFont="1" applyAlignment="1">
      <alignment vertical="center"/>
    </xf>
    <xf numFmtId="0" fontId="25" fillId="0" borderId="0" xfId="0" applyFont="1"/>
    <xf numFmtId="0" fontId="25" fillId="0" borderId="21" xfId="0" applyFont="1" applyBorder="1" applyAlignment="1">
      <alignment vertical="center"/>
    </xf>
    <xf numFmtId="0" fontId="25" fillId="0" borderId="23" xfId="0" applyFont="1" applyBorder="1" applyAlignment="1">
      <alignment vertical="center"/>
    </xf>
    <xf numFmtId="0" fontId="24" fillId="0" borderId="0" xfId="0" applyFont="1"/>
    <xf numFmtId="0" fontId="23" fillId="0" borderId="0" xfId="0" applyFont="1" applyAlignment="1">
      <alignment vertical="center"/>
    </xf>
    <xf numFmtId="0" fontId="23" fillId="0" borderId="0" xfId="0" applyFont="1" applyAlignment="1">
      <alignment vertical="top"/>
    </xf>
    <xf numFmtId="0" fontId="52" fillId="0" borderId="0" xfId="0" applyFont="1" applyAlignment="1">
      <alignment vertical="top"/>
    </xf>
    <xf numFmtId="0" fontId="23" fillId="0" borderId="0" xfId="0" applyFont="1"/>
    <xf numFmtId="0" fontId="22" fillId="0" borderId="0" xfId="0" applyFont="1"/>
    <xf numFmtId="0" fontId="22" fillId="0" borderId="0" xfId="0" applyFont="1" applyAlignment="1">
      <alignment vertical="top"/>
    </xf>
    <xf numFmtId="165" fontId="33" fillId="0" borderId="0" xfId="0" applyNumberFormat="1" applyFont="1"/>
    <xf numFmtId="0" fontId="21" fillId="0" borderId="0" xfId="0" applyFont="1"/>
    <xf numFmtId="0" fontId="20" fillId="0" borderId="0" xfId="0" applyFont="1"/>
    <xf numFmtId="0" fontId="17" fillId="0" borderId="0" xfId="0" applyFont="1" applyAlignment="1">
      <alignment vertical="top"/>
    </xf>
    <xf numFmtId="0" fontId="16" fillId="0" borderId="0" xfId="0" applyFont="1"/>
    <xf numFmtId="0" fontId="14" fillId="0" borderId="0" xfId="0" applyFont="1"/>
    <xf numFmtId="0" fontId="52" fillId="34" borderId="38" xfId="0" applyFont="1" applyFill="1" applyBorder="1" applyAlignment="1">
      <alignment vertical="center"/>
    </xf>
    <xf numFmtId="165" fontId="52" fillId="34" borderId="40" xfId="0" applyNumberFormat="1" applyFont="1" applyFill="1" applyBorder="1" applyAlignment="1">
      <alignment vertical="center"/>
    </xf>
    <xf numFmtId="0" fontId="52" fillId="34" borderId="40" xfId="0" applyFont="1" applyFill="1" applyBorder="1" applyAlignment="1">
      <alignment vertical="center"/>
    </xf>
    <xf numFmtId="165" fontId="52" fillId="34" borderId="39" xfId="0" applyNumberFormat="1" applyFont="1" applyFill="1" applyBorder="1" applyAlignment="1">
      <alignment vertical="center"/>
    </xf>
    <xf numFmtId="0" fontId="13" fillId="0" borderId="30" xfId="0" applyFont="1" applyBorder="1" applyAlignment="1">
      <alignment vertical="center"/>
    </xf>
    <xf numFmtId="0" fontId="13" fillId="0" borderId="41" xfId="0" applyFont="1" applyBorder="1" applyAlignment="1">
      <alignment vertical="center"/>
    </xf>
    <xf numFmtId="0" fontId="13" fillId="0" borderId="42" xfId="0" applyFont="1" applyBorder="1" applyAlignment="1">
      <alignment vertical="center"/>
    </xf>
    <xf numFmtId="164" fontId="28" fillId="0" borderId="28" xfId="0" applyNumberFormat="1" applyFont="1" applyBorder="1" applyAlignment="1">
      <alignment horizontal="right" vertical="center"/>
    </xf>
    <xf numFmtId="164" fontId="28" fillId="0" borderId="29" xfId="0" applyNumberFormat="1" applyFont="1" applyBorder="1" applyAlignment="1">
      <alignment horizontal="right" vertical="center"/>
    </xf>
    <xf numFmtId="164" fontId="28" fillId="0" borderId="37" xfId="0" applyNumberFormat="1" applyFont="1" applyBorder="1" applyAlignment="1">
      <alignment horizontal="right" vertical="center"/>
    </xf>
    <xf numFmtId="3" fontId="33" fillId="0" borderId="27" xfId="0" applyNumberFormat="1" applyFont="1" applyBorder="1" applyAlignment="1">
      <alignment vertical="center"/>
    </xf>
    <xf numFmtId="3" fontId="28" fillId="0" borderId="41" xfId="0" applyNumberFormat="1" applyFont="1" applyBorder="1" applyAlignment="1">
      <alignment vertical="center"/>
    </xf>
    <xf numFmtId="3" fontId="33" fillId="0" borderId="26" xfId="0" applyNumberFormat="1" applyFont="1" applyBorder="1" applyAlignment="1">
      <alignment vertical="center"/>
    </xf>
    <xf numFmtId="3" fontId="33" fillId="0" borderId="36" xfId="0" applyNumberFormat="1" applyFont="1" applyBorder="1" applyAlignment="1">
      <alignment vertical="center"/>
    </xf>
    <xf numFmtId="3" fontId="33" fillId="0" borderId="41" xfId="0" applyNumberFormat="1" applyFont="1" applyBorder="1" applyAlignment="1">
      <alignment vertical="center"/>
    </xf>
    <xf numFmtId="0" fontId="12" fillId="0" borderId="23" xfId="0" applyFont="1" applyBorder="1" applyAlignment="1">
      <alignment vertical="center"/>
    </xf>
    <xf numFmtId="3" fontId="28" fillId="0" borderId="29" xfId="0" applyNumberFormat="1" applyFont="1" applyBorder="1" applyAlignment="1">
      <alignment vertical="center"/>
    </xf>
    <xf numFmtId="9" fontId="33" fillId="0" borderId="0" xfId="42" applyFont="1" applyBorder="1" applyAlignment="1">
      <alignment vertical="center"/>
    </xf>
    <xf numFmtId="9" fontId="51" fillId="33" borderId="14" xfId="42" applyFont="1" applyFill="1" applyBorder="1" applyAlignment="1">
      <alignment horizontal="center" vertical="center"/>
    </xf>
    <xf numFmtId="9" fontId="51" fillId="33" borderId="0" xfId="42" applyFont="1" applyFill="1" applyBorder="1" applyAlignment="1">
      <alignment horizontal="center" vertical="center"/>
    </xf>
    <xf numFmtId="9" fontId="33" fillId="0" borderId="0" xfId="42" applyFont="1"/>
    <xf numFmtId="167" fontId="29" fillId="0" borderId="0" xfId="0" applyNumberFormat="1" applyFont="1" applyAlignment="1">
      <alignment vertical="center"/>
    </xf>
    <xf numFmtId="164" fontId="29" fillId="0" borderId="0" xfId="42" applyNumberFormat="1" applyFont="1" applyBorder="1" applyAlignment="1">
      <alignment vertical="center"/>
    </xf>
    <xf numFmtId="167" fontId="33" fillId="0" borderId="0" xfId="0" applyNumberFormat="1" applyFont="1" applyAlignment="1">
      <alignment vertical="center"/>
    </xf>
    <xf numFmtId="1" fontId="33" fillId="0" borderId="0" xfId="0" applyNumberFormat="1" applyFont="1" applyAlignment="1">
      <alignment vertical="center"/>
    </xf>
    <xf numFmtId="0" fontId="49" fillId="0" borderId="0" xfId="0" applyFont="1"/>
    <xf numFmtId="3" fontId="10" fillId="0" borderId="28" xfId="0" applyNumberFormat="1" applyFont="1" applyBorder="1"/>
    <xf numFmtId="3" fontId="10" fillId="0" borderId="29" xfId="0" applyNumberFormat="1" applyFont="1" applyBorder="1"/>
    <xf numFmtId="3" fontId="10" fillId="0" borderId="37" xfId="0" applyNumberFormat="1" applyFont="1" applyBorder="1"/>
    <xf numFmtId="3" fontId="10" fillId="0" borderId="11" xfId="0" applyNumberFormat="1" applyFont="1" applyBorder="1" applyAlignment="1">
      <alignment horizontal="right" vertical="center"/>
    </xf>
    <xf numFmtId="3" fontId="10" fillId="0" borderId="0" xfId="0" applyNumberFormat="1" applyFont="1" applyAlignment="1">
      <alignment horizontal="right" vertical="center"/>
    </xf>
    <xf numFmtId="3" fontId="10" fillId="0" borderId="16" xfId="0" applyNumberFormat="1" applyFont="1" applyBorder="1" applyAlignment="1">
      <alignment horizontal="right" vertical="center"/>
    </xf>
    <xf numFmtId="0" fontId="10" fillId="0" borderId="0" xfId="0" applyFont="1"/>
    <xf numFmtId="3" fontId="10" fillId="0" borderId="0" xfId="0" applyNumberFormat="1" applyFont="1" applyAlignment="1">
      <alignment vertical="center"/>
    </xf>
    <xf numFmtId="9" fontId="10" fillId="0" borderId="0" xfId="42" applyFont="1" applyBorder="1" applyAlignment="1">
      <alignment vertical="center"/>
    </xf>
    <xf numFmtId="0" fontId="60" fillId="0" borderId="0" xfId="0" applyFont="1" applyAlignment="1">
      <alignment vertical="center"/>
    </xf>
    <xf numFmtId="0" fontId="10" fillId="0" borderId="23" xfId="0" applyFont="1" applyBorder="1" applyAlignment="1">
      <alignment vertical="center"/>
    </xf>
    <xf numFmtId="0" fontId="61" fillId="0" borderId="0" xfId="0" applyFont="1" applyAlignment="1">
      <alignment horizontal="right" vertical="center"/>
    </xf>
    <xf numFmtId="0" fontId="10" fillId="0" borderId="16" xfId="0" applyFont="1" applyBorder="1"/>
    <xf numFmtId="0" fontId="10" fillId="33" borderId="15" xfId="0" applyFont="1" applyFill="1" applyBorder="1"/>
    <xf numFmtId="0" fontId="10" fillId="33" borderId="16" xfId="0" applyFont="1" applyFill="1" applyBorder="1"/>
    <xf numFmtId="0" fontId="10" fillId="33" borderId="17" xfId="0" applyFont="1" applyFill="1" applyBorder="1"/>
    <xf numFmtId="0" fontId="62" fillId="0" borderId="0" xfId="0" applyFont="1"/>
    <xf numFmtId="0" fontId="60" fillId="0" borderId="0" xfId="0" applyFont="1" applyAlignment="1">
      <alignment horizontal="right" vertical="center"/>
    </xf>
    <xf numFmtId="3" fontId="60" fillId="0" borderId="0" xfId="0" applyNumberFormat="1" applyFont="1" applyAlignment="1">
      <alignment horizontal="right" vertical="center"/>
    </xf>
    <xf numFmtId="0" fontId="63" fillId="0" borderId="0" xfId="0" applyFont="1" applyAlignment="1">
      <alignment horizontal="right" vertical="center"/>
    </xf>
    <xf numFmtId="3" fontId="63" fillId="0" borderId="0" xfId="0" applyNumberFormat="1" applyFont="1" applyAlignment="1">
      <alignment horizontal="right" vertical="center"/>
    </xf>
    <xf numFmtId="0" fontId="63" fillId="0" borderId="0" xfId="0" applyFont="1" applyAlignment="1">
      <alignment vertical="center"/>
    </xf>
    <xf numFmtId="0" fontId="10" fillId="0" borderId="0" xfId="0" applyFont="1" applyAlignment="1">
      <alignment vertical="center"/>
    </xf>
    <xf numFmtId="164" fontId="10" fillId="0" borderId="0" xfId="42" applyNumberFormat="1" applyFont="1" applyBorder="1" applyAlignment="1">
      <alignment vertical="center"/>
    </xf>
    <xf numFmtId="3" fontId="10" fillId="0" borderId="24" xfId="0" applyNumberFormat="1" applyFont="1" applyBorder="1" applyAlignment="1">
      <alignment vertical="center"/>
    </xf>
    <xf numFmtId="0" fontId="10" fillId="33" borderId="15" xfId="0" applyFont="1" applyFill="1" applyBorder="1" applyAlignment="1">
      <alignment vertical="center"/>
    </xf>
    <xf numFmtId="0" fontId="10" fillId="33" borderId="16" xfId="0" applyFont="1" applyFill="1" applyBorder="1" applyAlignment="1">
      <alignment vertical="center"/>
    </xf>
    <xf numFmtId="0" fontId="10" fillId="33" borderId="17" xfId="0" applyFont="1" applyFill="1" applyBorder="1" applyAlignment="1">
      <alignment vertical="center"/>
    </xf>
    <xf numFmtId="0" fontId="52" fillId="34" borderId="43" xfId="0" applyFont="1" applyFill="1" applyBorder="1" applyAlignment="1">
      <alignment vertical="center"/>
    </xf>
    <xf numFmtId="3" fontId="52" fillId="34" borderId="40" xfId="0" applyNumberFormat="1" applyFont="1" applyFill="1" applyBorder="1" applyAlignment="1">
      <alignment vertical="center"/>
    </xf>
    <xf numFmtId="3" fontId="52" fillId="34" borderId="38" xfId="0" applyNumberFormat="1" applyFont="1" applyFill="1" applyBorder="1" applyAlignment="1">
      <alignment vertical="center"/>
    </xf>
    <xf numFmtId="0" fontId="10" fillId="0" borderId="28" xfId="0" applyFont="1" applyBorder="1" applyAlignment="1">
      <alignment vertical="center"/>
    </xf>
    <xf numFmtId="0" fontId="10" fillId="0" borderId="37" xfId="0" applyFont="1" applyBorder="1" applyAlignment="1">
      <alignment vertical="center"/>
    </xf>
    <xf numFmtId="0" fontId="52" fillId="34" borderId="28" xfId="0" applyFont="1" applyFill="1" applyBorder="1" applyAlignment="1">
      <alignment vertical="center"/>
    </xf>
    <xf numFmtId="0" fontId="10" fillId="0" borderId="29" xfId="0" applyFont="1" applyBorder="1" applyAlignment="1">
      <alignment vertical="center"/>
    </xf>
    <xf numFmtId="0" fontId="51" fillId="0" borderId="0" xfId="0" applyFont="1" applyAlignment="1">
      <alignment vertical="center"/>
    </xf>
    <xf numFmtId="0" fontId="9" fillId="0" borderId="0" xfId="0" applyFont="1"/>
    <xf numFmtId="164" fontId="29" fillId="0" borderId="0" xfId="42" applyNumberFormat="1" applyFont="1" applyFill="1" applyBorder="1" applyAlignment="1">
      <alignment vertical="center"/>
    </xf>
    <xf numFmtId="164" fontId="33" fillId="0" borderId="0" xfId="42" applyNumberFormat="1" applyFont="1" applyFill="1" applyAlignment="1">
      <alignment vertical="center"/>
    </xf>
    <xf numFmtId="165" fontId="52" fillId="34" borderId="44" xfId="0" applyNumberFormat="1" applyFont="1" applyFill="1" applyBorder="1" applyAlignment="1">
      <alignment vertical="center"/>
    </xf>
    <xf numFmtId="164" fontId="33" fillId="0" borderId="35" xfId="42" applyNumberFormat="1" applyFont="1" applyFill="1" applyBorder="1" applyAlignment="1">
      <alignment vertical="center"/>
    </xf>
    <xf numFmtId="0" fontId="51" fillId="0" borderId="0" xfId="0" applyFont="1" applyAlignment="1">
      <alignment horizontal="center" vertical="center"/>
    </xf>
    <xf numFmtId="164" fontId="10" fillId="0" borderId="0" xfId="42" applyNumberFormat="1" applyFont="1" applyFill="1"/>
    <xf numFmtId="0" fontId="10" fillId="0" borderId="46" xfId="0" applyFont="1" applyBorder="1" applyAlignment="1">
      <alignment vertical="center"/>
    </xf>
    <xf numFmtId="0" fontId="10" fillId="0" borderId="47" xfId="0" applyFont="1" applyBorder="1" applyAlignment="1">
      <alignment vertical="center"/>
    </xf>
    <xf numFmtId="0" fontId="52" fillId="34" borderId="48" xfId="0" applyFont="1" applyFill="1" applyBorder="1" applyAlignment="1">
      <alignment vertical="center"/>
    </xf>
    <xf numFmtId="0" fontId="60" fillId="0" borderId="41" xfId="0" applyFont="1" applyBorder="1" applyAlignment="1">
      <alignment vertical="center"/>
    </xf>
    <xf numFmtId="0" fontId="10" fillId="0" borderId="49" xfId="0" applyFont="1" applyBorder="1" applyAlignment="1">
      <alignment vertical="center"/>
    </xf>
    <xf numFmtId="0" fontId="10" fillId="0" borderId="47" xfId="0" applyFont="1" applyBorder="1"/>
    <xf numFmtId="0" fontId="33" fillId="0" borderId="46" xfId="0" applyFont="1" applyBorder="1" applyAlignment="1">
      <alignment vertical="center"/>
    </xf>
    <xf numFmtId="0" fontId="33" fillId="0" borderId="47" xfId="0" applyFont="1" applyBorder="1" applyAlignment="1">
      <alignment vertical="center"/>
    </xf>
    <xf numFmtId="0" fontId="33" fillId="0" borderId="49" xfId="0" applyFont="1" applyBorder="1" applyAlignment="1">
      <alignment vertical="center"/>
    </xf>
    <xf numFmtId="164" fontId="33" fillId="0" borderId="0" xfId="42" applyNumberFormat="1" applyFont="1" applyBorder="1" applyAlignment="1">
      <alignment vertical="center"/>
    </xf>
    <xf numFmtId="164" fontId="11" fillId="0" borderId="0" xfId="42" applyNumberFormat="1" applyFont="1" applyBorder="1" applyAlignment="1">
      <alignment horizontal="right" vertical="center"/>
    </xf>
    <xf numFmtId="164" fontId="33" fillId="0" borderId="0" xfId="42" applyNumberFormat="1" applyFont="1" applyFill="1" applyBorder="1" applyAlignment="1">
      <alignment vertical="center"/>
    </xf>
    <xf numFmtId="164" fontId="11" fillId="0" borderId="0" xfId="42" applyNumberFormat="1" applyFont="1" applyFill="1" applyBorder="1" applyAlignment="1">
      <alignment horizontal="right" vertical="center"/>
    </xf>
    <xf numFmtId="3" fontId="33" fillId="0" borderId="10" xfId="0" applyNumberFormat="1" applyFont="1" applyBorder="1" applyAlignment="1">
      <alignment vertical="center"/>
    </xf>
    <xf numFmtId="0" fontId="51" fillId="33" borderId="41" xfId="0" applyFont="1" applyFill="1" applyBorder="1" applyAlignment="1">
      <alignment horizontal="center" vertical="center"/>
    </xf>
    <xf numFmtId="0" fontId="52" fillId="34" borderId="45" xfId="0" applyFont="1" applyFill="1" applyBorder="1" applyAlignment="1">
      <alignment vertical="center"/>
    </xf>
    <xf numFmtId="0" fontId="33" fillId="0" borderId="10" xfId="0" applyFont="1" applyBorder="1" applyAlignment="1">
      <alignment vertical="center"/>
    </xf>
    <xf numFmtId="0" fontId="28" fillId="0" borderId="10" xfId="0" applyFont="1" applyBorder="1" applyAlignment="1">
      <alignment vertical="center"/>
    </xf>
    <xf numFmtId="0" fontId="28" fillId="0" borderId="13" xfId="0" applyFont="1" applyBorder="1" applyAlignment="1">
      <alignment vertical="center"/>
    </xf>
    <xf numFmtId="0" fontId="16" fillId="0" borderId="10" xfId="0" applyFont="1" applyBorder="1" applyAlignment="1">
      <alignment vertical="center"/>
    </xf>
    <xf numFmtId="0" fontId="16" fillId="0" borderId="13" xfId="0" applyFont="1" applyBorder="1" applyAlignment="1">
      <alignment vertical="center"/>
    </xf>
    <xf numFmtId="0" fontId="16" fillId="0" borderId="52" xfId="0" applyFont="1" applyBorder="1" applyAlignment="1">
      <alignment vertical="center"/>
    </xf>
    <xf numFmtId="0" fontId="51" fillId="33" borderId="53" xfId="0" applyFont="1" applyFill="1" applyBorder="1"/>
    <xf numFmtId="0" fontId="51" fillId="33" borderId="27" xfId="0" applyFont="1" applyFill="1" applyBorder="1" applyAlignment="1">
      <alignment horizontal="center" vertical="center"/>
    </xf>
    <xf numFmtId="0" fontId="52" fillId="34" borderId="54" xfId="0" applyFont="1" applyFill="1" applyBorder="1" applyAlignment="1">
      <alignment vertical="center"/>
    </xf>
    <xf numFmtId="3" fontId="33" fillId="0" borderId="53" xfId="0" applyNumberFormat="1" applyFont="1" applyBorder="1" applyAlignment="1">
      <alignment vertical="center"/>
    </xf>
    <xf numFmtId="3" fontId="33" fillId="0" borderId="55" xfId="0" applyNumberFormat="1" applyFont="1" applyBorder="1" applyAlignment="1">
      <alignment vertical="center"/>
    </xf>
    <xf numFmtId="3" fontId="52" fillId="34" borderId="54" xfId="0" applyNumberFormat="1" applyFont="1" applyFill="1" applyBorder="1" applyAlignment="1">
      <alignment vertical="center"/>
    </xf>
    <xf numFmtId="0" fontId="33" fillId="0" borderId="55" xfId="0" applyFont="1" applyBorder="1" applyAlignment="1">
      <alignment vertical="center"/>
    </xf>
    <xf numFmtId="165" fontId="33" fillId="0" borderId="53" xfId="0" applyNumberFormat="1" applyFont="1" applyBorder="1" applyAlignment="1">
      <alignment vertical="center"/>
    </xf>
    <xf numFmtId="3" fontId="52" fillId="34" borderId="40" xfId="0" applyNumberFormat="1" applyFont="1" applyFill="1" applyBorder="1" applyAlignment="1">
      <alignment horizontal="right" vertical="center"/>
    </xf>
    <xf numFmtId="0" fontId="33" fillId="0" borderId="46" xfId="0" applyFont="1" applyBorder="1" applyAlignment="1">
      <alignment horizontal="left" vertical="center"/>
    </xf>
    <xf numFmtId="0" fontId="33" fillId="0" borderId="47" xfId="0" applyFont="1" applyBorder="1" applyAlignment="1">
      <alignment horizontal="left" vertical="center"/>
    </xf>
    <xf numFmtId="0" fontId="52" fillId="34" borderId="48" xfId="0" applyFont="1" applyFill="1" applyBorder="1" applyAlignment="1">
      <alignment horizontal="left" vertical="center"/>
    </xf>
    <xf numFmtId="0" fontId="29" fillId="0" borderId="46" xfId="0" applyFont="1" applyBorder="1" applyAlignment="1">
      <alignment horizontal="left" vertical="center"/>
    </xf>
    <xf numFmtId="0" fontId="29" fillId="0" borderId="49" xfId="0" applyFont="1" applyBorder="1" applyAlignment="1">
      <alignment horizontal="left" vertical="center"/>
    </xf>
    <xf numFmtId="0" fontId="18" fillId="0" borderId="46" xfId="0" applyFont="1" applyBorder="1" applyAlignment="1">
      <alignment horizontal="left" vertical="center"/>
    </xf>
    <xf numFmtId="0" fontId="23" fillId="0" borderId="49" xfId="0" applyFont="1" applyBorder="1" applyAlignment="1">
      <alignment horizontal="left" vertical="center"/>
    </xf>
    <xf numFmtId="0" fontId="26" fillId="0" borderId="41" xfId="0" applyFont="1" applyBorder="1" applyAlignment="1">
      <alignment horizontal="left" vertical="center"/>
    </xf>
    <xf numFmtId="0" fontId="19" fillId="0" borderId="41" xfId="0" applyFont="1" applyBorder="1" applyAlignment="1">
      <alignment horizontal="left" vertical="center"/>
    </xf>
    <xf numFmtId="0" fontId="14" fillId="0" borderId="41" xfId="0" applyFont="1" applyBorder="1" applyAlignment="1">
      <alignment horizontal="left" vertical="center"/>
    </xf>
    <xf numFmtId="0" fontId="33" fillId="33" borderId="47" xfId="0" applyFont="1" applyFill="1" applyBorder="1" applyAlignment="1">
      <alignment horizontal="left" vertical="center"/>
    </xf>
    <xf numFmtId="3" fontId="33" fillId="0" borderId="11" xfId="0" applyNumberFormat="1" applyFont="1" applyBorder="1" applyAlignment="1">
      <alignment horizontal="right" vertical="center"/>
    </xf>
    <xf numFmtId="3" fontId="33" fillId="0" borderId="16" xfId="0" applyNumberFormat="1" applyFont="1" applyBorder="1" applyAlignment="1">
      <alignment horizontal="right" vertical="center"/>
    </xf>
    <xf numFmtId="3" fontId="33" fillId="0" borderId="0" xfId="0" applyNumberFormat="1" applyFont="1" applyAlignment="1">
      <alignment horizontal="right" vertical="center"/>
    </xf>
    <xf numFmtId="3" fontId="33" fillId="0" borderId="35" xfId="0" applyNumberFormat="1" applyFont="1" applyBorder="1" applyAlignment="1">
      <alignment horizontal="right" vertical="center"/>
    </xf>
    <xf numFmtId="0" fontId="51" fillId="33" borderId="50" xfId="0" applyFont="1" applyFill="1" applyBorder="1" applyAlignment="1">
      <alignment horizontal="left" vertical="center"/>
    </xf>
    <xf numFmtId="0" fontId="51" fillId="33" borderId="51" xfId="0" applyFont="1" applyFill="1" applyBorder="1" applyAlignment="1">
      <alignment horizontal="center" vertical="center"/>
    </xf>
    <xf numFmtId="0" fontId="52" fillId="34" borderId="45" xfId="0" applyFont="1" applyFill="1" applyBorder="1" applyAlignment="1">
      <alignment horizontal="left" vertical="center"/>
    </xf>
    <xf numFmtId="3" fontId="52" fillId="34" borderId="45" xfId="0" applyNumberFormat="1" applyFont="1" applyFill="1" applyBorder="1" applyAlignment="1">
      <alignment horizontal="right" vertical="center"/>
    </xf>
    <xf numFmtId="3" fontId="33" fillId="0" borderId="42" xfId="0" applyNumberFormat="1" applyFont="1" applyBorder="1" applyAlignment="1">
      <alignment horizontal="right" vertical="center"/>
    </xf>
    <xf numFmtId="3" fontId="33" fillId="0" borderId="41" xfId="0" applyNumberFormat="1" applyFont="1" applyBorder="1" applyAlignment="1">
      <alignment horizontal="right" vertical="center"/>
    </xf>
    <xf numFmtId="3" fontId="10" fillId="0" borderId="41" xfId="0" applyNumberFormat="1" applyFont="1" applyBorder="1" applyAlignment="1">
      <alignment horizontal="right" vertical="center"/>
    </xf>
    <xf numFmtId="0" fontId="33" fillId="33" borderId="51" xfId="0" applyFont="1" applyFill="1" applyBorder="1" applyAlignment="1">
      <alignment horizontal="left" vertical="center"/>
    </xf>
    <xf numFmtId="0" fontId="51" fillId="33" borderId="50" xfId="0" applyFont="1" applyFill="1" applyBorder="1" applyAlignment="1">
      <alignment vertical="center"/>
    </xf>
    <xf numFmtId="3" fontId="10" fillId="0" borderId="41" xfId="0" applyNumberFormat="1" applyFont="1" applyBorder="1" applyAlignment="1">
      <alignment vertical="center"/>
    </xf>
    <xf numFmtId="0" fontId="10" fillId="0" borderId="51" xfId="0" applyFont="1" applyBorder="1"/>
    <xf numFmtId="0" fontId="10" fillId="33" borderId="51" xfId="0" applyFont="1" applyFill="1" applyBorder="1"/>
    <xf numFmtId="0" fontId="52" fillId="34" borderId="39" xfId="0" applyFont="1" applyFill="1" applyBorder="1" applyAlignment="1">
      <alignment vertical="center"/>
    </xf>
    <xf numFmtId="0" fontId="10" fillId="0" borderId="41" xfId="0" applyFont="1" applyBorder="1" applyAlignment="1">
      <alignment vertical="center"/>
    </xf>
    <xf numFmtId="0" fontId="10" fillId="33" borderId="51" xfId="0" applyFont="1" applyFill="1" applyBorder="1" applyAlignment="1">
      <alignment vertical="center"/>
    </xf>
    <xf numFmtId="165" fontId="33" fillId="0" borderId="41" xfId="0" applyNumberFormat="1" applyFont="1" applyBorder="1" applyAlignment="1">
      <alignment vertical="center"/>
    </xf>
    <xf numFmtId="165" fontId="52" fillId="34" borderId="45" xfId="0" applyNumberFormat="1" applyFont="1" applyFill="1" applyBorder="1" applyAlignment="1">
      <alignment vertical="center"/>
    </xf>
    <xf numFmtId="0" fontId="33" fillId="0" borderId="41" xfId="0" applyFont="1" applyBorder="1" applyAlignment="1">
      <alignment vertical="center"/>
    </xf>
    <xf numFmtId="0" fontId="8" fillId="0" borderId="0" xfId="0" applyFont="1" applyAlignment="1">
      <alignment vertical="top" wrapText="1"/>
    </xf>
    <xf numFmtId="164" fontId="29" fillId="0" borderId="36" xfId="0" applyNumberFormat="1" applyFont="1" applyBorder="1" applyAlignment="1">
      <alignment vertical="center"/>
    </xf>
    <xf numFmtId="3" fontId="28" fillId="0" borderId="37" xfId="0" applyNumberFormat="1" applyFont="1" applyBorder="1" applyAlignment="1">
      <alignment vertical="center"/>
    </xf>
    <xf numFmtId="0" fontId="8" fillId="0" borderId="46" xfId="0" applyFont="1" applyBorder="1" applyAlignment="1">
      <alignment vertical="center"/>
    </xf>
    <xf numFmtId="0" fontId="8" fillId="0" borderId="49" xfId="0" applyFont="1" applyBorder="1" applyAlignment="1">
      <alignment vertical="center"/>
    </xf>
    <xf numFmtId="164" fontId="10" fillId="0" borderId="0" xfId="42" applyNumberFormat="1" applyFont="1" applyAlignment="1">
      <alignment vertical="center"/>
    </xf>
    <xf numFmtId="0" fontId="7" fillId="0" borderId="23" xfId="0" applyFont="1" applyBorder="1" applyAlignment="1">
      <alignment vertical="center"/>
    </xf>
    <xf numFmtId="3" fontId="7" fillId="0" borderId="24" xfId="0" applyNumberFormat="1" applyFont="1" applyBorder="1" applyAlignment="1">
      <alignment vertical="center"/>
    </xf>
    <xf numFmtId="3" fontId="7" fillId="0" borderId="0" xfId="0" applyNumberFormat="1" applyFont="1" applyAlignment="1">
      <alignment vertical="center"/>
    </xf>
    <xf numFmtId="0" fontId="6" fillId="0" borderId="49" xfId="0" applyFont="1" applyBorder="1" applyAlignment="1">
      <alignment vertical="center"/>
    </xf>
    <xf numFmtId="0" fontId="52" fillId="34" borderId="19" xfId="0" applyFont="1" applyFill="1" applyBorder="1" applyAlignment="1">
      <alignment horizontal="center" vertical="center"/>
    </xf>
    <xf numFmtId="3" fontId="15" fillId="0" borderId="27" xfId="0" applyNumberFormat="1" applyFont="1" applyBorder="1" applyAlignment="1">
      <alignment vertical="center"/>
    </xf>
    <xf numFmtId="3" fontId="15" fillId="0" borderId="0" xfId="0" applyNumberFormat="1" applyFont="1" applyAlignment="1">
      <alignment vertical="center"/>
    </xf>
    <xf numFmtId="0" fontId="33" fillId="0" borderId="53" xfId="0" applyFont="1" applyBorder="1" applyAlignment="1">
      <alignment horizontal="right"/>
    </xf>
    <xf numFmtId="0" fontId="33" fillId="0" borderId="0" xfId="0" applyFont="1" applyAlignment="1">
      <alignment horizontal="right"/>
    </xf>
    <xf numFmtId="164" fontId="33" fillId="0" borderId="0" xfId="42" applyNumberFormat="1" applyFont="1" applyBorder="1" applyAlignment="1"/>
    <xf numFmtId="0" fontId="33" fillId="0" borderId="27" xfId="0" applyFont="1" applyBorder="1" applyAlignment="1">
      <alignment horizontal="right"/>
    </xf>
    <xf numFmtId="3" fontId="33" fillId="0" borderId="53" xfId="0" applyNumberFormat="1" applyFont="1" applyBorder="1"/>
    <xf numFmtId="3" fontId="33" fillId="0" borderId="11" xfId="0" applyNumberFormat="1" applyFont="1" applyBorder="1"/>
    <xf numFmtId="3" fontId="33" fillId="0" borderId="27" xfId="0" applyNumberFormat="1" applyFont="1" applyBorder="1"/>
    <xf numFmtId="3" fontId="33" fillId="0" borderId="36" xfId="0" applyNumberFormat="1" applyFont="1" applyBorder="1"/>
    <xf numFmtId="164" fontId="33" fillId="0" borderId="35" xfId="42" applyNumberFormat="1" applyFont="1" applyBorder="1" applyAlignment="1"/>
    <xf numFmtId="3" fontId="33" fillId="0" borderId="35" xfId="0" applyNumberFormat="1" applyFont="1" applyBorder="1"/>
    <xf numFmtId="0" fontId="5" fillId="0" borderId="13" xfId="0" applyFont="1" applyBorder="1" applyAlignment="1">
      <alignment vertical="center"/>
    </xf>
    <xf numFmtId="3" fontId="33" fillId="0" borderId="42" xfId="0" applyNumberFormat="1" applyFont="1" applyBorder="1" applyAlignment="1">
      <alignment vertical="center"/>
    </xf>
    <xf numFmtId="3" fontId="0" fillId="0" borderId="0" xfId="0" applyNumberFormat="1"/>
    <xf numFmtId="3" fontId="33" fillId="0" borderId="26" xfId="0" applyNumberFormat="1" applyFont="1" applyBorder="1" applyAlignment="1">
      <alignment horizontal="right" vertical="center"/>
    </xf>
    <xf numFmtId="3" fontId="33" fillId="0" borderId="32" xfId="0" applyNumberFormat="1" applyFont="1" applyBorder="1" applyAlignment="1">
      <alignment horizontal="right" vertical="center"/>
    </xf>
    <xf numFmtId="3" fontId="33" fillId="0" borderId="27" xfId="0" applyNumberFormat="1" applyFont="1" applyBorder="1" applyAlignment="1">
      <alignment horizontal="right" vertical="center"/>
    </xf>
    <xf numFmtId="3" fontId="10" fillId="0" borderId="0" xfId="0" applyNumberFormat="1" applyFont="1"/>
    <xf numFmtId="3" fontId="10" fillId="0" borderId="30" xfId="0" applyNumberFormat="1" applyFont="1" applyBorder="1"/>
    <xf numFmtId="3" fontId="10" fillId="0" borderId="41" xfId="0" applyNumberFormat="1" applyFont="1" applyBorder="1"/>
    <xf numFmtId="3" fontId="10" fillId="0" borderId="42" xfId="0" applyNumberFormat="1" applyFont="1" applyBorder="1"/>
    <xf numFmtId="164" fontId="4" fillId="0" borderId="0" xfId="42" applyNumberFormat="1" applyFont="1" applyBorder="1" applyAlignment="1">
      <alignment vertical="center"/>
    </xf>
    <xf numFmtId="0" fontId="3" fillId="0" borderId="49" xfId="0" applyFont="1" applyBorder="1" applyAlignment="1">
      <alignment horizontal="left" vertical="center"/>
    </xf>
    <xf numFmtId="0" fontId="3" fillId="0" borderId="13" xfId="0" applyFont="1" applyBorder="1" applyAlignment="1">
      <alignment vertical="center"/>
    </xf>
    <xf numFmtId="16" fontId="33" fillId="0" borderId="0" xfId="0" applyNumberFormat="1" applyFont="1"/>
    <xf numFmtId="168" fontId="33" fillId="0" borderId="28" xfId="0" applyNumberFormat="1" applyFont="1" applyBorder="1" applyAlignment="1">
      <alignment vertical="center"/>
    </xf>
    <xf numFmtId="168" fontId="33" fillId="0" borderId="29" xfId="0" applyNumberFormat="1" applyFont="1" applyBorder="1" applyAlignment="1">
      <alignment vertical="center"/>
    </xf>
    <xf numFmtId="168" fontId="33" fillId="0" borderId="37" xfId="0" applyNumberFormat="1" applyFont="1" applyBorder="1" applyAlignment="1">
      <alignment vertical="center"/>
    </xf>
    <xf numFmtId="3" fontId="28" fillId="0" borderId="0" xfId="0" applyNumberFormat="1" applyFont="1" applyAlignment="1">
      <alignment vertical="center"/>
    </xf>
    <xf numFmtId="0" fontId="2" fillId="0" borderId="0" xfId="0" applyFont="1" applyAlignment="1">
      <alignment vertical="center"/>
    </xf>
    <xf numFmtId="0" fontId="2" fillId="0" borderId="49" xfId="0" applyFont="1" applyBorder="1" applyAlignment="1">
      <alignment vertical="center"/>
    </xf>
    <xf numFmtId="164" fontId="2" fillId="0" borderId="0" xfId="42" applyNumberFormat="1" applyFont="1" applyFill="1" applyBorder="1" applyAlignment="1">
      <alignment vertical="center"/>
    </xf>
    <xf numFmtId="164" fontId="33" fillId="0" borderId="28" xfId="0" applyNumberFormat="1" applyFont="1" applyBorder="1" applyAlignment="1">
      <alignment vertical="center"/>
    </xf>
    <xf numFmtId="164" fontId="33" fillId="0" borderId="29" xfId="0" applyNumberFormat="1" applyFont="1" applyBorder="1" applyAlignment="1">
      <alignment vertical="center"/>
    </xf>
    <xf numFmtId="164" fontId="33" fillId="0" borderId="37" xfId="0" applyNumberFormat="1" applyFont="1" applyBorder="1" applyAlignment="1">
      <alignment vertical="center"/>
    </xf>
    <xf numFmtId="164" fontId="2" fillId="0" borderId="32" xfId="0" applyNumberFormat="1" applyFont="1" applyBorder="1" applyAlignment="1">
      <alignment vertical="center"/>
    </xf>
    <xf numFmtId="164" fontId="2" fillId="0" borderId="28" xfId="0" applyNumberFormat="1" applyFont="1" applyBorder="1" applyAlignment="1">
      <alignment vertical="center"/>
    </xf>
    <xf numFmtId="0" fontId="2" fillId="0" borderId="21" xfId="0" applyFont="1" applyBorder="1" applyAlignment="1">
      <alignment vertical="center"/>
    </xf>
    <xf numFmtId="0" fontId="2" fillId="0" borderId="23" xfId="0" applyFont="1" applyBorder="1" applyAlignment="1">
      <alignment vertical="center"/>
    </xf>
    <xf numFmtId="164" fontId="2" fillId="0" borderId="0" xfId="0" applyNumberFormat="1" applyFont="1" applyAlignment="1">
      <alignment horizontal="right" vertical="center"/>
    </xf>
    <xf numFmtId="168" fontId="33" fillId="0" borderId="0" xfId="0" applyNumberFormat="1" applyFont="1" applyAlignment="1">
      <alignment vertical="center"/>
    </xf>
    <xf numFmtId="165" fontId="2" fillId="0" borderId="0" xfId="0" applyNumberFormat="1" applyFont="1" applyAlignment="1">
      <alignment vertical="center"/>
    </xf>
    <xf numFmtId="0" fontId="32" fillId="0" borderId="13" xfId="0" applyFont="1" applyBorder="1" applyAlignment="1">
      <alignment horizontal="left" vertical="center"/>
    </xf>
    <xf numFmtId="3" fontId="52" fillId="34" borderId="35" xfId="0" applyNumberFormat="1" applyFont="1" applyFill="1" applyBorder="1" applyAlignment="1">
      <alignment horizontal="right" vertical="center"/>
    </xf>
    <xf numFmtId="3" fontId="52" fillId="34" borderId="42" xfId="0" applyNumberFormat="1" applyFont="1" applyFill="1" applyBorder="1" applyAlignment="1">
      <alignment horizontal="right" vertical="center"/>
    </xf>
    <xf numFmtId="3" fontId="33" fillId="0" borderId="36" xfId="0" applyNumberFormat="1" applyFont="1" applyBorder="1" applyAlignment="1">
      <alignment horizontal="right" vertical="center"/>
    </xf>
    <xf numFmtId="0" fontId="2" fillId="0" borderId="0" xfId="0" applyFont="1"/>
    <xf numFmtId="0" fontId="0" fillId="0" borderId="51" xfId="0" applyBorder="1"/>
    <xf numFmtId="0" fontId="33" fillId="0" borderId="41" xfId="0" applyFont="1" applyBorder="1" applyAlignment="1">
      <alignment horizontal="left" vertical="center"/>
    </xf>
    <xf numFmtId="3" fontId="33" fillId="0" borderId="51" xfId="0" applyNumberFormat="1" applyFont="1" applyBorder="1" applyAlignment="1">
      <alignment horizontal="right" vertical="center"/>
    </xf>
    <xf numFmtId="169" fontId="2" fillId="0" borderId="0" xfId="0" applyNumberFormat="1" applyFont="1"/>
    <xf numFmtId="169" fontId="2" fillId="0" borderId="41" xfId="0" applyNumberFormat="1" applyFont="1" applyBorder="1"/>
    <xf numFmtId="0" fontId="2" fillId="0" borderId="10"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wrapText="1"/>
    </xf>
    <xf numFmtId="0" fontId="2" fillId="0" borderId="0" xfId="0" applyFont="1" applyAlignment="1">
      <alignment vertical="top"/>
    </xf>
    <xf numFmtId="0" fontId="10" fillId="33" borderId="0" xfId="0" applyFont="1" applyFill="1" applyAlignment="1">
      <alignment vertical="center"/>
    </xf>
    <xf numFmtId="0" fontId="64" fillId="0" borderId="0" xfId="0" applyFont="1"/>
    <xf numFmtId="0" fontId="64" fillId="0" borderId="0" xfId="0" applyFont="1" applyAlignment="1">
      <alignment horizontal="left" vertical="center" indent="1"/>
    </xf>
    <xf numFmtId="3" fontId="2" fillId="0" borderId="37" xfId="0" applyNumberFormat="1" applyFont="1" applyBorder="1"/>
    <xf numFmtId="0" fontId="7" fillId="0" borderId="13" xfId="0" applyFont="1" applyBorder="1" applyAlignment="1">
      <alignment vertical="center"/>
    </xf>
    <xf numFmtId="9" fontId="10" fillId="0" borderId="0" xfId="42" applyFont="1"/>
    <xf numFmtId="9" fontId="60" fillId="0" borderId="0" xfId="42" applyFont="1" applyAlignment="1">
      <alignment vertical="center"/>
    </xf>
    <xf numFmtId="3" fontId="64" fillId="0" borderId="0" xfId="0" applyNumberFormat="1" applyFont="1"/>
    <xf numFmtId="0" fontId="2" fillId="0" borderId="47" xfId="0" applyFont="1" applyBorder="1" applyAlignment="1">
      <alignment vertical="center"/>
    </xf>
    <xf numFmtId="0" fontId="33" fillId="34" borderId="11" xfId="0" applyFont="1" applyFill="1" applyBorder="1" applyAlignment="1">
      <alignment vertical="center"/>
    </xf>
    <xf numFmtId="0" fontId="2" fillId="0" borderId="30" xfId="0" applyFont="1" applyBorder="1" applyAlignment="1">
      <alignment vertical="center"/>
    </xf>
    <xf numFmtId="0" fontId="33" fillId="0" borderId="32" xfId="0" applyFont="1" applyBorder="1" applyAlignment="1">
      <alignment vertical="center"/>
    </xf>
    <xf numFmtId="165" fontId="33" fillId="33" borderId="0" xfId="0" applyNumberFormat="1" applyFont="1" applyFill="1" applyAlignment="1">
      <alignment vertical="center"/>
    </xf>
    <xf numFmtId="165" fontId="52" fillId="34" borderId="50" xfId="0" applyNumberFormat="1" applyFont="1" applyFill="1" applyBorder="1" applyAlignment="1">
      <alignment vertical="center"/>
    </xf>
    <xf numFmtId="3" fontId="2" fillId="0" borderId="29" xfId="0" applyNumberFormat="1" applyFont="1" applyBorder="1" applyAlignment="1">
      <alignment vertical="center"/>
    </xf>
    <xf numFmtId="165" fontId="52" fillId="34" borderId="56" xfId="0" applyNumberFormat="1" applyFont="1" applyFill="1" applyBorder="1" applyAlignment="1">
      <alignment vertical="center"/>
    </xf>
    <xf numFmtId="3" fontId="2" fillId="0" borderId="28" xfId="0" applyNumberFormat="1" applyFont="1" applyBorder="1" applyAlignment="1">
      <alignment vertical="center"/>
    </xf>
    <xf numFmtId="165" fontId="33" fillId="33" borderId="41" xfId="0" applyNumberFormat="1" applyFont="1" applyFill="1" applyBorder="1" applyAlignment="1">
      <alignment vertical="center"/>
    </xf>
    <xf numFmtId="164" fontId="2" fillId="0" borderId="28" xfId="0" applyNumberFormat="1" applyFont="1" applyBorder="1" applyAlignment="1">
      <alignment horizontal="right" vertical="center"/>
    </xf>
    <xf numFmtId="3" fontId="2" fillId="0" borderId="30" xfId="0" applyNumberFormat="1" applyFont="1" applyBorder="1"/>
    <xf numFmtId="164" fontId="2" fillId="0" borderId="29" xfId="0" applyNumberFormat="1" applyFont="1" applyBorder="1" applyAlignment="1">
      <alignment horizontal="right" vertical="center"/>
    </xf>
    <xf numFmtId="3" fontId="2" fillId="0" borderId="41" xfId="0" applyNumberFormat="1" applyFont="1" applyBorder="1"/>
    <xf numFmtId="164" fontId="2" fillId="0" borderId="37" xfId="0" applyNumberFormat="1" applyFont="1" applyBorder="1" applyAlignment="1">
      <alignment horizontal="right" vertical="center"/>
    </xf>
    <xf numFmtId="3" fontId="2" fillId="0" borderId="42" xfId="0" applyNumberFormat="1" applyFont="1" applyBorder="1"/>
    <xf numFmtId="3" fontId="2" fillId="0" borderId="28" xfId="0" applyNumberFormat="1" applyFont="1" applyBorder="1"/>
    <xf numFmtId="3" fontId="2" fillId="0" borderId="29" xfId="0" applyNumberFormat="1" applyFont="1" applyBorder="1"/>
    <xf numFmtId="0" fontId="2" fillId="33" borderId="0" xfId="0" applyFont="1" applyFill="1" applyAlignment="1">
      <alignment horizontal="center" vertical="center"/>
    </xf>
    <xf numFmtId="0" fontId="52" fillId="34" borderId="57" xfId="0" applyFont="1" applyFill="1" applyBorder="1" applyAlignment="1">
      <alignment vertical="center"/>
    </xf>
    <xf numFmtId="0" fontId="52" fillId="34" borderId="58" xfId="0" applyFont="1" applyFill="1" applyBorder="1" applyAlignment="1">
      <alignment vertical="center"/>
    </xf>
    <xf numFmtId="164" fontId="2" fillId="0" borderId="0" xfId="0" applyNumberFormat="1" applyFont="1"/>
    <xf numFmtId="3" fontId="2" fillId="0" borderId="0" xfId="0" applyNumberFormat="1" applyFont="1" applyAlignment="1">
      <alignment horizontal="right"/>
    </xf>
    <xf numFmtId="3" fontId="2" fillId="0" borderId="0" xfId="0" applyNumberFormat="1" applyFont="1"/>
    <xf numFmtId="0" fontId="67" fillId="0" borderId="0" xfId="0" applyFont="1"/>
    <xf numFmtId="0" fontId="58" fillId="36" borderId="0" xfId="0" applyFont="1" applyFill="1" applyAlignment="1">
      <alignment horizontal="left" vertical="top"/>
    </xf>
    <xf numFmtId="164" fontId="58" fillId="36" borderId="0" xfId="0" applyNumberFormat="1" applyFont="1" applyFill="1" applyAlignment="1">
      <alignment horizontal="center"/>
    </xf>
    <xf numFmtId="0" fontId="2" fillId="36" borderId="0" xfId="0" applyFont="1" applyFill="1"/>
    <xf numFmtId="0" fontId="66" fillId="36" borderId="0" xfId="0" applyFont="1" applyFill="1"/>
    <xf numFmtId="3" fontId="2" fillId="36" borderId="0" xfId="0" applyNumberFormat="1" applyFont="1" applyFill="1"/>
    <xf numFmtId="164" fontId="2" fillId="36" borderId="0" xfId="0" applyNumberFormat="1" applyFont="1" applyFill="1"/>
    <xf numFmtId="0" fontId="2" fillId="0" borderId="0" xfId="0" applyFont="1" applyAlignment="1">
      <alignment horizontal="left"/>
    </xf>
    <xf numFmtId="3" fontId="58" fillId="36" borderId="0" xfId="0" applyNumberFormat="1" applyFont="1" applyFill="1" applyAlignment="1">
      <alignment horizontal="left" vertical="top"/>
    </xf>
    <xf numFmtId="3" fontId="2" fillId="0" borderId="30" xfId="0" applyNumberFormat="1" applyFont="1" applyBorder="1" applyAlignment="1">
      <alignment vertical="center"/>
    </xf>
    <xf numFmtId="0" fontId="52" fillId="34" borderId="11" xfId="0" applyFont="1" applyFill="1" applyBorder="1" applyAlignment="1">
      <alignment vertical="center"/>
    </xf>
    <xf numFmtId="165" fontId="52" fillId="34" borderId="28" xfId="0" applyNumberFormat="1" applyFont="1" applyFill="1" applyBorder="1" applyAlignment="1">
      <alignment vertical="center"/>
    </xf>
    <xf numFmtId="165" fontId="52" fillId="34" borderId="30" xfId="0" applyNumberFormat="1" applyFont="1" applyFill="1" applyBorder="1" applyAlignment="1">
      <alignment vertical="center"/>
    </xf>
    <xf numFmtId="3" fontId="28" fillId="0" borderId="42" xfId="0" applyNumberFormat="1" applyFont="1" applyBorder="1" applyAlignment="1">
      <alignment vertical="center"/>
    </xf>
    <xf numFmtId="3" fontId="2" fillId="37" borderId="0" xfId="0" applyNumberFormat="1" applyFont="1" applyFill="1"/>
    <xf numFmtId="164" fontId="2" fillId="37" borderId="0" xfId="0" applyNumberFormat="1" applyFont="1" applyFill="1"/>
    <xf numFmtId="0" fontId="68" fillId="37" borderId="0" xfId="0" applyFont="1" applyFill="1"/>
    <xf numFmtId="0" fontId="68" fillId="37" borderId="0" xfId="0" applyFont="1" applyFill="1" applyAlignment="1">
      <alignment horizontal="left"/>
    </xf>
    <xf numFmtId="0" fontId="52" fillId="37" borderId="0" xfId="0" applyFont="1" applyFill="1"/>
    <xf numFmtId="168" fontId="2" fillId="0" borderId="0" xfId="0" applyNumberFormat="1" applyFont="1" applyAlignment="1">
      <alignment vertical="center"/>
    </xf>
    <xf numFmtId="168" fontId="2" fillId="0" borderId="28" xfId="0" applyNumberFormat="1" applyFont="1" applyBorder="1" applyAlignment="1">
      <alignment vertical="center"/>
    </xf>
    <xf numFmtId="168" fontId="2" fillId="0" borderId="29" xfId="0" applyNumberFormat="1" applyFont="1" applyBorder="1" applyAlignment="1">
      <alignment vertical="center"/>
    </xf>
    <xf numFmtId="0" fontId="69" fillId="0" borderId="0" xfId="43"/>
    <xf numFmtId="0" fontId="51" fillId="33" borderId="50" xfId="0" applyFont="1" applyFill="1" applyBorder="1"/>
    <xf numFmtId="3" fontId="2" fillId="0" borderId="50" xfId="0" applyNumberFormat="1" applyFont="1" applyBorder="1" applyAlignment="1">
      <alignment vertical="center"/>
    </xf>
    <xf numFmtId="3" fontId="2" fillId="0" borderId="41" xfId="0" applyNumberFormat="1" applyFont="1" applyBorder="1" applyAlignment="1">
      <alignment vertical="center"/>
    </xf>
    <xf numFmtId="3" fontId="2" fillId="0" borderId="51" xfId="0" applyNumberFormat="1" applyFont="1" applyBorder="1" applyAlignment="1">
      <alignment vertical="center"/>
    </xf>
    <xf numFmtId="0" fontId="2" fillId="33" borderId="16" xfId="0" applyFont="1" applyFill="1" applyBorder="1" applyAlignment="1">
      <alignment vertical="center"/>
    </xf>
    <xf numFmtId="0" fontId="2" fillId="33" borderId="51" xfId="0" applyFont="1" applyFill="1" applyBorder="1" applyAlignment="1">
      <alignment vertical="center"/>
    </xf>
    <xf numFmtId="0" fontId="2" fillId="34" borderId="45" xfId="0" applyFont="1" applyFill="1" applyBorder="1" applyAlignment="1">
      <alignment vertical="center"/>
    </xf>
    <xf numFmtId="1" fontId="2" fillId="0" borderId="0" xfId="0" applyNumberFormat="1" applyFont="1" applyAlignment="1">
      <alignment vertical="center"/>
    </xf>
    <xf numFmtId="3" fontId="2" fillId="34" borderId="45" xfId="0" applyNumberFormat="1" applyFont="1" applyFill="1" applyBorder="1" applyAlignment="1">
      <alignment vertical="center"/>
    </xf>
    <xf numFmtId="0" fontId="2" fillId="0" borderId="41" xfId="0" applyFont="1" applyBorder="1" applyAlignment="1">
      <alignment vertical="center"/>
    </xf>
    <xf numFmtId="9" fontId="2" fillId="0" borderId="0" xfId="42" applyFont="1"/>
    <xf numFmtId="3" fontId="26" fillId="0" borderId="41" xfId="0" applyNumberFormat="1" applyFont="1" applyBorder="1" applyAlignment="1">
      <alignment vertical="center"/>
    </xf>
    <xf numFmtId="3" fontId="26" fillId="0" borderId="30" xfId="0" applyNumberFormat="1" applyFont="1" applyBorder="1" applyAlignment="1">
      <alignment horizontal="right" vertical="center"/>
    </xf>
    <xf numFmtId="0" fontId="33" fillId="33" borderId="0" xfId="0" applyFont="1" applyFill="1" applyAlignment="1">
      <alignment vertical="center"/>
    </xf>
    <xf numFmtId="3" fontId="33" fillId="0" borderId="14" xfId="0" applyNumberFormat="1" applyFont="1" applyBorder="1" applyAlignment="1">
      <alignment vertical="center"/>
    </xf>
    <xf numFmtId="0" fontId="33" fillId="33" borderId="14" xfId="0" applyFont="1" applyFill="1" applyBorder="1" applyAlignment="1">
      <alignment vertical="center"/>
    </xf>
    <xf numFmtId="0" fontId="51" fillId="33" borderId="10" xfId="0" applyFont="1" applyFill="1" applyBorder="1" applyAlignment="1">
      <alignment vertical="center"/>
    </xf>
    <xf numFmtId="0" fontId="33" fillId="33" borderId="13" xfId="0" applyFont="1" applyFill="1" applyBorder="1" applyAlignment="1">
      <alignment vertical="center"/>
    </xf>
    <xf numFmtId="169" fontId="29" fillId="0" borderId="0" xfId="0" applyNumberFormat="1" applyFont="1" applyAlignment="1">
      <alignment vertical="center"/>
    </xf>
    <xf numFmtId="169" fontId="29" fillId="0" borderId="41" xfId="0" applyNumberFormat="1" applyFont="1" applyBorder="1" applyAlignment="1">
      <alignment vertical="center"/>
    </xf>
    <xf numFmtId="164" fontId="29" fillId="0" borderId="41" xfId="0" applyNumberFormat="1" applyFont="1" applyBorder="1" applyAlignment="1">
      <alignment vertical="center"/>
    </xf>
    <xf numFmtId="165" fontId="33" fillId="0" borderId="42" xfId="0" applyNumberFormat="1" applyFont="1" applyBorder="1" applyAlignment="1">
      <alignment vertical="center"/>
    </xf>
    <xf numFmtId="3" fontId="33" fillId="0" borderId="30" xfId="0" applyNumberFormat="1" applyFont="1" applyBorder="1" applyAlignment="1">
      <alignment horizontal="right" vertical="center"/>
    </xf>
    <xf numFmtId="164" fontId="33" fillId="0" borderId="0" xfId="42" applyNumberFormat="1" applyFont="1" applyBorder="1" applyAlignment="1">
      <alignment horizontal="right" vertical="center"/>
    </xf>
    <xf numFmtId="164" fontId="52" fillId="34" borderId="19" xfId="42" applyNumberFormat="1" applyFont="1" applyFill="1" applyBorder="1" applyAlignment="1">
      <alignment horizontal="right" vertical="center"/>
    </xf>
    <xf numFmtId="164" fontId="33" fillId="0" borderId="0" xfId="42" applyNumberFormat="1" applyFont="1" applyAlignment="1">
      <alignment horizontal="right" vertical="center"/>
    </xf>
    <xf numFmtId="164" fontId="52" fillId="34" borderId="40" xfId="42" applyNumberFormat="1" applyFont="1" applyFill="1" applyBorder="1" applyAlignment="1">
      <alignment horizontal="right" vertical="center"/>
    </xf>
    <xf numFmtId="164" fontId="33" fillId="0" borderId="35" xfId="42" applyNumberFormat="1" applyFont="1" applyBorder="1" applyAlignment="1">
      <alignment horizontal="right" vertical="center"/>
    </xf>
    <xf numFmtId="164" fontId="52" fillId="34" borderId="35" xfId="42" applyNumberFormat="1" applyFont="1" applyFill="1" applyBorder="1" applyAlignment="1">
      <alignment horizontal="right" vertical="center"/>
    </xf>
    <xf numFmtId="3" fontId="52" fillId="34" borderId="38" xfId="0" applyNumberFormat="1" applyFont="1" applyFill="1" applyBorder="1" applyAlignment="1">
      <alignment horizontal="right" vertical="center"/>
    </xf>
    <xf numFmtId="0" fontId="53" fillId="33" borderId="0" xfId="0" applyFont="1" applyFill="1" applyAlignment="1">
      <alignment vertical="center"/>
    </xf>
    <xf numFmtId="0" fontId="33" fillId="34" borderId="40" xfId="0" applyFont="1" applyFill="1" applyBorder="1" applyAlignment="1">
      <alignment vertical="center"/>
    </xf>
    <xf numFmtId="0" fontId="33" fillId="34" borderId="39" xfId="0" applyFont="1" applyFill="1" applyBorder="1" applyAlignment="1">
      <alignment vertical="center"/>
    </xf>
    <xf numFmtId="0" fontId="2" fillId="0" borderId="27" xfId="0" applyFont="1" applyBorder="1"/>
    <xf numFmtId="3" fontId="2" fillId="0" borderId="27" xfId="0" applyNumberFormat="1" applyFont="1" applyBorder="1"/>
    <xf numFmtId="0" fontId="2" fillId="0" borderId="41" xfId="0" applyFont="1" applyBorder="1"/>
    <xf numFmtId="0" fontId="66" fillId="36" borderId="0" xfId="0" applyFont="1" applyFill="1" applyAlignment="1">
      <alignment wrapText="1"/>
    </xf>
    <xf numFmtId="1" fontId="33" fillId="0" borderId="0" xfId="42" applyNumberFormat="1" applyFont="1"/>
    <xf numFmtId="1" fontId="33" fillId="0" borderId="0" xfId="0" applyNumberFormat="1" applyFont="1"/>
    <xf numFmtId="3" fontId="33" fillId="0" borderId="50" xfId="0" applyNumberFormat="1" applyFont="1" applyBorder="1" applyAlignment="1">
      <alignment vertical="center"/>
    </xf>
    <xf numFmtId="3" fontId="33" fillId="0" borderId="51" xfId="0" applyNumberFormat="1" applyFont="1" applyBorder="1" applyAlignment="1">
      <alignment vertical="center"/>
    </xf>
    <xf numFmtId="3" fontId="52" fillId="34" borderId="45" xfId="0" applyNumberFormat="1" applyFont="1" applyFill="1" applyBorder="1" applyAlignment="1">
      <alignment vertical="center"/>
    </xf>
    <xf numFmtId="3" fontId="7" fillId="0" borderId="41" xfId="0" applyNumberFormat="1" applyFont="1" applyBorder="1" applyAlignment="1">
      <alignment vertical="center"/>
    </xf>
    <xf numFmtId="3" fontId="15" fillId="0" borderId="41" xfId="0" applyNumberFormat="1" applyFont="1" applyBorder="1" applyAlignment="1">
      <alignment vertical="center"/>
    </xf>
    <xf numFmtId="165" fontId="33" fillId="0" borderId="50" xfId="0" applyNumberFormat="1" applyFont="1" applyBorder="1" applyAlignment="1">
      <alignment vertical="center"/>
    </xf>
    <xf numFmtId="0" fontId="33" fillId="0" borderId="51" xfId="0" applyFont="1" applyBorder="1" applyAlignment="1">
      <alignment vertical="center"/>
    </xf>
    <xf numFmtId="3" fontId="33" fillId="0" borderId="41" xfId="0" applyNumberFormat="1" applyFont="1" applyBorder="1"/>
    <xf numFmtId="3" fontId="33" fillId="0" borderId="50" xfId="0" applyNumberFormat="1" applyFont="1" applyBorder="1"/>
    <xf numFmtId="3" fontId="33" fillId="0" borderId="42" xfId="0" applyNumberFormat="1" applyFont="1" applyBorder="1"/>
    <xf numFmtId="3" fontId="33" fillId="0" borderId="50" xfId="0" applyNumberFormat="1" applyFont="1" applyBorder="1" applyAlignment="1">
      <alignment horizontal="right" vertical="center"/>
    </xf>
    <xf numFmtId="0" fontId="52" fillId="34" borderId="45" xfId="0" applyFont="1" applyFill="1" applyBorder="1" applyAlignment="1">
      <alignment horizontal="center" vertical="center"/>
    </xf>
    <xf numFmtId="9" fontId="10" fillId="0" borderId="41" xfId="42" applyFont="1" applyBorder="1" applyAlignment="1">
      <alignment vertical="center"/>
    </xf>
    <xf numFmtId="3" fontId="52" fillId="34" borderId="39" xfId="0" applyNumberFormat="1" applyFont="1" applyFill="1" applyBorder="1" applyAlignment="1">
      <alignment vertical="center"/>
    </xf>
    <xf numFmtId="3" fontId="33" fillId="0" borderId="41" xfId="0" applyNumberFormat="1" applyFont="1" applyFill="1" applyBorder="1" applyAlignment="1">
      <alignment vertical="center"/>
    </xf>
    <xf numFmtId="0" fontId="10" fillId="0" borderId="13" xfId="0" applyFont="1" applyBorder="1" applyAlignment="1">
      <alignment vertical="center"/>
    </xf>
    <xf numFmtId="1" fontId="10" fillId="0" borderId="0" xfId="0" applyNumberFormat="1" applyFont="1"/>
    <xf numFmtId="164" fontId="10" fillId="0" borderId="0" xfId="0" applyNumberFormat="1" applyFont="1" applyAlignment="1">
      <alignment vertical="center"/>
    </xf>
    <xf numFmtId="164" fontId="52" fillId="34" borderId="19" xfId="0" applyNumberFormat="1" applyFont="1" applyFill="1" applyBorder="1" applyAlignment="1">
      <alignment vertical="center"/>
    </xf>
    <xf numFmtId="165" fontId="33" fillId="0" borderId="16" xfId="0" applyNumberFormat="1" applyFont="1" applyBorder="1" applyAlignment="1">
      <alignment vertical="center"/>
    </xf>
    <xf numFmtId="165" fontId="33" fillId="0" borderId="51" xfId="0" applyNumberFormat="1" applyFont="1" applyBorder="1" applyAlignment="1">
      <alignment vertical="center"/>
    </xf>
    <xf numFmtId="164" fontId="2" fillId="36" borderId="28" xfId="0" applyNumberFormat="1" applyFont="1" applyFill="1" applyBorder="1" applyAlignment="1">
      <alignment vertical="center"/>
    </xf>
    <xf numFmtId="164" fontId="33" fillId="36" borderId="29" xfId="0" applyNumberFormat="1" applyFont="1" applyFill="1" applyBorder="1" applyAlignment="1">
      <alignment vertical="center"/>
    </xf>
    <xf numFmtId="0" fontId="0" fillId="35" borderId="0" xfId="0" applyFill="1" applyAlignment="1">
      <alignment horizontal="left" vertical="top" wrapText="1"/>
    </xf>
    <xf numFmtId="0" fontId="52" fillId="0" borderId="10" xfId="0" applyFont="1" applyBorder="1" applyAlignment="1">
      <alignment horizontal="center" vertical="center"/>
    </xf>
    <xf numFmtId="0" fontId="52" fillId="0" borderId="13" xfId="0" applyFont="1" applyBorder="1" applyAlignment="1">
      <alignment horizontal="center" vertical="center"/>
    </xf>
    <xf numFmtId="0" fontId="52" fillId="0" borderId="15" xfId="0" applyFont="1" applyBorder="1" applyAlignment="1">
      <alignment horizontal="center" vertical="center"/>
    </xf>
    <xf numFmtId="0" fontId="2" fillId="0" borderId="0" xfId="0" applyFont="1" applyAlignment="1">
      <alignment horizontal="center" vertical="top" wrapText="1"/>
    </xf>
    <xf numFmtId="0" fontId="71" fillId="0" borderId="27" xfId="0" applyFont="1" applyBorder="1" applyAlignment="1">
      <alignment horizontal="center" vertical="center" wrapText="1"/>
    </xf>
    <xf numFmtId="0" fontId="71" fillId="0" borderId="0" xfId="0" applyFont="1" applyAlignment="1">
      <alignment horizontal="center"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4" xr:uid="{7191720C-4606-4061-9CB3-F3529CBC5EDE}"/>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Kwartaalcijfers!$A$4:$A$7</c:f>
              <c:strCache>
                <c:ptCount val="4"/>
                <c:pt idx="0">
                  <c:v>1e kwartaal</c:v>
                </c:pt>
                <c:pt idx="1">
                  <c:v>2e kwartaal</c:v>
                </c:pt>
                <c:pt idx="2">
                  <c:v>3e kwartaal</c:v>
                </c:pt>
                <c:pt idx="3">
                  <c:v>4e kwartaal</c:v>
                </c:pt>
              </c:strCache>
            </c:strRef>
          </c:cat>
          <c:val>
            <c:numRef>
              <c:f>Kwartaalcijfers!$D$4:$D$7</c:f>
              <c:numCache>
                <c:formatCode>#,##0</c:formatCode>
                <c:ptCount val="4"/>
                <c:pt idx="0">
                  <c:v>27675</c:v>
                </c:pt>
                <c:pt idx="1">
                  <c:v>27825</c:v>
                </c:pt>
                <c:pt idx="2">
                  <c:v>28155</c:v>
                </c:pt>
                <c:pt idx="3">
                  <c:v>28490</c:v>
                </c:pt>
              </c:numCache>
            </c:numRef>
          </c:val>
          <c:extLst>
            <c:ext xmlns:c16="http://schemas.microsoft.com/office/drawing/2014/chart" uri="{C3380CC4-5D6E-409C-BE32-E72D297353CC}">
              <c16:uniqueId val="{00000001-EDEA-4F20-B308-7E7F6A74C366}"/>
            </c:ext>
          </c:extLst>
        </c:ser>
        <c:ser>
          <c:idx val="1"/>
          <c:order val="2"/>
          <c:tx>
            <c:strRef>
              <c:f>Kwartaalcijfers!$F$2</c:f>
              <c:strCache>
                <c:ptCount val="1"/>
                <c:pt idx="0">
                  <c:v>2021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Kwartaalcijfers!$A$4:$A$7</c:f>
              <c:strCache>
                <c:ptCount val="4"/>
                <c:pt idx="0">
                  <c:v>1e kwartaal</c:v>
                </c:pt>
                <c:pt idx="1">
                  <c:v>2e kwartaal</c:v>
                </c:pt>
                <c:pt idx="2">
                  <c:v>3e kwartaal</c:v>
                </c:pt>
                <c:pt idx="3">
                  <c:v>4e kwartaal</c:v>
                </c:pt>
              </c:strCache>
            </c:strRef>
          </c:cat>
          <c:val>
            <c:numRef>
              <c:f>Kwartaalcijfers!$F$4:$F$7</c:f>
              <c:numCache>
                <c:formatCode>#,##0</c:formatCode>
                <c:ptCount val="4"/>
                <c:pt idx="0">
                  <c:v>28920</c:v>
                </c:pt>
                <c:pt idx="1">
                  <c:v>29190</c:v>
                </c:pt>
                <c:pt idx="2">
                  <c:v>29385</c:v>
                </c:pt>
                <c:pt idx="3">
                  <c:v>29855</c:v>
                </c:pt>
              </c:numCache>
            </c:numRef>
          </c:val>
          <c:extLst>
            <c:ext xmlns:c16="http://schemas.microsoft.com/office/drawing/2014/chart" uri="{C3380CC4-5D6E-409C-BE32-E72D297353CC}">
              <c16:uniqueId val="{00000002-EDEA-4F20-B308-7E7F6A74C366}"/>
            </c:ext>
          </c:extLst>
        </c:ser>
        <c:ser>
          <c:idx val="2"/>
          <c:order val="3"/>
          <c:tx>
            <c:strRef>
              <c:f>Kwartaalcijfers!$H$2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Kwartaalcijfers!$H$4:$H$7</c:f>
              <c:numCache>
                <c:formatCode>#,##0</c:formatCode>
                <c:ptCount val="4"/>
                <c:pt idx="0">
                  <c:v>30110</c:v>
                </c:pt>
                <c:pt idx="1">
                  <c:v>30135</c:v>
                </c:pt>
                <c:pt idx="2">
                  <c:v>30310</c:v>
                </c:pt>
                <c:pt idx="3">
                  <c:v>30575</c:v>
                </c:pt>
              </c:numCache>
            </c:numRef>
          </c:val>
          <c:extLst>
            <c:ext xmlns:c16="http://schemas.microsoft.com/office/drawing/2014/chart" uri="{C3380CC4-5D6E-409C-BE32-E72D297353CC}">
              <c16:uniqueId val="{00000003-EDEA-4F20-B308-7E7F6A74C366}"/>
            </c:ext>
          </c:extLst>
        </c:ser>
        <c:ser>
          <c:idx val="4"/>
          <c:order val="4"/>
          <c:tx>
            <c:strRef>
              <c:f>Kwartaalcijfers!$J$2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Kwartaalcijfers!$J$4:$J$7</c:f>
              <c:numCache>
                <c:formatCode>#,##0</c:formatCode>
                <c:ptCount val="4"/>
                <c:pt idx="0">
                  <c:v>30660</c:v>
                </c:pt>
                <c:pt idx="1">
                  <c:v>30755</c:v>
                </c:pt>
                <c:pt idx="2">
                  <c:v>31050</c:v>
                </c:pt>
                <c:pt idx="3">
                  <c:v>31290</c:v>
                </c:pt>
              </c:numCache>
            </c:numRef>
          </c:val>
          <c:extLst>
            <c:ext xmlns:c16="http://schemas.microsoft.com/office/drawing/2014/chart" uri="{C3380CC4-5D6E-409C-BE32-E72D297353CC}">
              <c16:uniqueId val="{00000000-18FF-47A7-AC3C-3BE84CA6E9E7}"/>
            </c:ext>
          </c:extLst>
        </c:ser>
        <c:ser>
          <c:idx val="5"/>
          <c:order val="5"/>
          <c:tx>
            <c:strRef>
              <c:f>Kwartaalcijfers!$L$2</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Kwartaalcijfers!$L$4:$L$6</c:f>
              <c:numCache>
                <c:formatCode>#,##0</c:formatCode>
                <c:ptCount val="3"/>
                <c:pt idx="0">
                  <c:v>31555</c:v>
                </c:pt>
                <c:pt idx="1">
                  <c:v>31555</c:v>
                </c:pt>
                <c:pt idx="2">
                  <c:v>31750</c:v>
                </c:pt>
              </c:numCache>
            </c:numRef>
          </c:val>
          <c:extLst>
            <c:ext xmlns:c16="http://schemas.microsoft.com/office/drawing/2014/chart" uri="{C3380CC4-5D6E-409C-BE32-E72D297353CC}">
              <c16:uniqueId val="{00000000-25AE-4208-8DF4-3D961D702DAB}"/>
            </c:ext>
          </c:extLst>
        </c:ser>
        <c:dLbls>
          <c:dLblPos val="inEnd"/>
          <c:showLegendKey val="0"/>
          <c:showVal val="1"/>
          <c:showCatName val="0"/>
          <c:showSerName val="0"/>
          <c:showPercent val="0"/>
          <c:showBubbleSize val="0"/>
        </c:dLbls>
        <c:gapWidth val="100"/>
        <c:axId val="237413704"/>
        <c:axId val="237406256"/>
        <c:extLst>
          <c:ext xmlns:c15="http://schemas.microsoft.com/office/drawing/2012/chart" uri="{02D57815-91ED-43cb-92C2-25804820EDAC}">
            <c15:filteredBarSeries>
              <c15:ser>
                <c:idx val="3"/>
                <c:order val="0"/>
                <c:tx>
                  <c:strRef>
                    <c:extLst>
                      <c:ext uri="{02D57815-91ED-43cb-92C2-25804820EDAC}">
                        <c15:formulaRef>
                          <c15:sqref>Kwartaalcijfers!$B$2</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Kwartaalcijfers!$A$4:$A$7</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Kwartaalcijfers!$B$4:$B$7</c15:sqref>
                        </c15:formulaRef>
                      </c:ext>
                    </c:extLst>
                    <c:numCache>
                      <c:formatCode>#,##0</c:formatCode>
                      <c:ptCount val="4"/>
                      <c:pt idx="0">
                        <c:v>26965</c:v>
                      </c:pt>
                      <c:pt idx="1">
                        <c:v>27015</c:v>
                      </c:pt>
                      <c:pt idx="2">
                        <c:v>27140</c:v>
                      </c:pt>
                      <c:pt idx="3">
                        <c:v>27480</c:v>
                      </c:pt>
                    </c:numCache>
                  </c:numRef>
                </c:val>
                <c:extLst>
                  <c:ext xmlns:c16="http://schemas.microsoft.com/office/drawing/2014/chart" uri="{C3380CC4-5D6E-409C-BE32-E72D297353CC}">
                    <c16:uniqueId val="{00000000-EDEA-4F20-B308-7E7F6A74C366}"/>
                  </c:ext>
                </c:extLst>
              </c15:ser>
            </c15:filteredBarSeries>
          </c:ext>
        </c:extLst>
      </c:barChart>
      <c:catAx>
        <c:axId val="2374137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6256"/>
        <c:crosses val="autoZero"/>
        <c:auto val="1"/>
        <c:lblAlgn val="ctr"/>
        <c:lblOffset val="100"/>
        <c:noMultiLvlLbl val="0"/>
      </c:catAx>
      <c:valAx>
        <c:axId val="2374062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1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medewerkers naar arbeidsduur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0"/>
          <c:order val="0"/>
          <c:tx>
            <c:strRef>
              <c:f>Medewerkers!$A$17</c:f>
              <c:strCache>
                <c:ptCount val="1"/>
                <c:pt idx="0">
                  <c:v>Voltijd (&gt;= 38 uur per week)</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Verdana" panose="020B0604030504040204" pitchFamily="34" charset="0"/>
                    <a:cs typeface="Verdana" panose="020B06040305040402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(Medewerkers!$D$17,Medewerkers!$F$17,Medewerkers!$H$17,Medewerkers!$J$17)</c:f>
              <c:numCache>
                <c:formatCode>#,##0</c:formatCode>
                <c:ptCount val="4"/>
                <c:pt idx="0">
                  <c:v>3147</c:v>
                </c:pt>
                <c:pt idx="1">
                  <c:v>3181</c:v>
                </c:pt>
                <c:pt idx="2">
                  <c:v>3153</c:v>
                </c:pt>
                <c:pt idx="3">
                  <c:v>3039</c:v>
                </c:pt>
              </c:numCache>
            </c:numRef>
          </c:val>
          <c:extLst>
            <c:ext xmlns:c16="http://schemas.microsoft.com/office/drawing/2014/chart" uri="{C3380CC4-5D6E-409C-BE32-E72D297353CC}">
              <c16:uniqueId val="{00000000-C14C-42A1-BC63-3E4CFF7DC1D2}"/>
            </c:ext>
          </c:extLst>
        </c:ser>
        <c:ser>
          <c:idx val="1"/>
          <c:order val="1"/>
          <c:tx>
            <c:strRef>
              <c:f>Medewerkers!$A$18</c:f>
              <c:strCache>
                <c:ptCount val="1"/>
                <c:pt idx="0">
                  <c:v>Deeltijd (&lt; 38 uur per week)</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Verdana" panose="020B0604030504040204" pitchFamily="34" charset="0"/>
                    <a:cs typeface="Verdana" panose="020B0604030504040204" pitchFamily="34" charset="0"/>
                  </a:defRPr>
                </a:pPr>
                <a:endParaRPr lang="LID4096"/>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(Medewerkers!$D$18,Medewerkers!$F$18,Medewerkers!$H$18,Medewerkers!$J$18)</c:f>
              <c:numCache>
                <c:formatCode>#,##0</c:formatCode>
                <c:ptCount val="4"/>
                <c:pt idx="0">
                  <c:v>21986</c:v>
                </c:pt>
                <c:pt idx="1">
                  <c:v>21168</c:v>
                </c:pt>
                <c:pt idx="2">
                  <c:v>20138</c:v>
                </c:pt>
                <c:pt idx="3">
                  <c:v>19887</c:v>
                </c:pt>
              </c:numCache>
            </c:numRef>
          </c:val>
          <c:extLst>
            <c:ext xmlns:c16="http://schemas.microsoft.com/office/drawing/2014/chart" uri="{C3380CC4-5D6E-409C-BE32-E72D297353CC}">
              <c16:uniqueId val="{00000001-C14C-42A1-BC63-3E4CFF7DC1D2}"/>
            </c:ext>
          </c:extLst>
        </c:ser>
        <c:dLbls>
          <c:showLegendKey val="0"/>
          <c:showVal val="1"/>
          <c:showCatName val="0"/>
          <c:showSerName val="0"/>
          <c:showPercent val="0"/>
          <c:showBubbleSize val="0"/>
        </c:dLbls>
        <c:gapWidth val="219"/>
        <c:overlap val="100"/>
        <c:axId val="428744776"/>
        <c:axId val="428745168"/>
      </c:barChart>
      <c:catAx>
        <c:axId val="428744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5168"/>
        <c:crosses val="autoZero"/>
        <c:auto val="1"/>
        <c:lblAlgn val="ctr"/>
        <c:lblOffset val="100"/>
        <c:noMultiLvlLbl val="0"/>
      </c:catAx>
      <c:valAx>
        <c:axId val="42874516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4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 naar inkomensklasse (tot €3.000)</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Medewerkers!$A$21</c:f>
              <c:strCache>
                <c:ptCount val="1"/>
                <c:pt idx="0">
                  <c:v>Minder dan €500</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(Medewerkers!$B$21,Medewerkers!$D$21,Medewerkers!$F$21,Medewerkers!$H$21,Medewerkers!$J$21)</c15:sqref>
                  </c15:fullRef>
                </c:ext>
              </c:extLst>
              <c:f>(Medewerkers!$D$21,Medewerkers!$F$21,Medewerkers!$H$21,Medewerkers!$J$21)</c:f>
              <c:numCache>
                <c:formatCode>#,##0</c:formatCode>
                <c:ptCount val="4"/>
                <c:pt idx="0">
                  <c:v>3928</c:v>
                </c:pt>
                <c:pt idx="1">
                  <c:v>4005</c:v>
                </c:pt>
                <c:pt idx="2">
                  <c:v>3528</c:v>
                </c:pt>
                <c:pt idx="3">
                  <c:v>3337</c:v>
                </c:pt>
              </c:numCache>
            </c:numRef>
          </c:val>
          <c:extLst>
            <c:ext xmlns:c16="http://schemas.microsoft.com/office/drawing/2014/chart" uri="{C3380CC4-5D6E-409C-BE32-E72D297353CC}">
              <c16:uniqueId val="{00000000-CA47-4DEA-824A-470858B474E2}"/>
            </c:ext>
          </c:extLst>
        </c:ser>
        <c:ser>
          <c:idx val="1"/>
          <c:order val="1"/>
          <c:tx>
            <c:strRef>
              <c:f>Medewerkers!$A$22</c:f>
              <c:strCache>
                <c:ptCount val="1"/>
                <c:pt idx="0">
                  <c:v>€500 - €1000</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(Medewerkers!$B$22,Medewerkers!$D$22,Medewerkers!$F$22,Medewerkers!$H$22,Medewerkers!$J$22)</c15:sqref>
                  </c15:fullRef>
                </c:ext>
              </c:extLst>
              <c:f>(Medewerkers!$D$22,Medewerkers!$F$22,Medewerkers!$H$22,Medewerkers!$J$22)</c:f>
              <c:numCache>
                <c:formatCode>#,##0</c:formatCode>
                <c:ptCount val="4"/>
                <c:pt idx="0">
                  <c:v>4521</c:v>
                </c:pt>
                <c:pt idx="1">
                  <c:v>4173</c:v>
                </c:pt>
                <c:pt idx="2">
                  <c:v>3792</c:v>
                </c:pt>
                <c:pt idx="3">
                  <c:v>3407</c:v>
                </c:pt>
              </c:numCache>
            </c:numRef>
          </c:val>
          <c:extLst>
            <c:ext xmlns:c16="http://schemas.microsoft.com/office/drawing/2014/chart" uri="{C3380CC4-5D6E-409C-BE32-E72D297353CC}">
              <c16:uniqueId val="{00000001-CA47-4DEA-824A-470858B474E2}"/>
            </c:ext>
          </c:extLst>
        </c:ser>
        <c:ser>
          <c:idx val="2"/>
          <c:order val="2"/>
          <c:tx>
            <c:strRef>
              <c:f>Medewerkers!$A$23</c:f>
              <c:strCache>
                <c:ptCount val="1"/>
                <c:pt idx="0">
                  <c:v>€1000 - €1500</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(Medewerkers!$B$23,Medewerkers!$D$23,Medewerkers!$F$23,Medewerkers!$H$23,Medewerkers!$J$23)</c15:sqref>
                  </c15:fullRef>
                </c:ext>
              </c:extLst>
              <c:f>(Medewerkers!$D$23,Medewerkers!$F$23,Medewerkers!$H$23,Medewerkers!$J$23)</c:f>
              <c:numCache>
                <c:formatCode>#,##0</c:formatCode>
                <c:ptCount val="4"/>
                <c:pt idx="0">
                  <c:v>8264</c:v>
                </c:pt>
                <c:pt idx="1">
                  <c:v>7600</c:v>
                </c:pt>
                <c:pt idx="2">
                  <c:v>6420</c:v>
                </c:pt>
                <c:pt idx="3">
                  <c:v>5342</c:v>
                </c:pt>
              </c:numCache>
            </c:numRef>
          </c:val>
          <c:extLst>
            <c:ext xmlns:c16="http://schemas.microsoft.com/office/drawing/2014/chart" uri="{C3380CC4-5D6E-409C-BE32-E72D297353CC}">
              <c16:uniqueId val="{00000000-A602-418F-AC9A-5140B37D7B5C}"/>
            </c:ext>
          </c:extLst>
        </c:ser>
        <c:ser>
          <c:idx val="3"/>
          <c:order val="3"/>
          <c:tx>
            <c:strRef>
              <c:f>Medewerkers!$A$24</c:f>
              <c:strCache>
                <c:ptCount val="1"/>
                <c:pt idx="0">
                  <c:v>€1500 - €2000</c:v>
                </c:pt>
              </c:strCache>
            </c:strRef>
          </c:tx>
          <c:spPr>
            <a:solidFill>
              <a:schemeClr val="bg1">
                <a:lumMod val="8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(Medewerkers!$B$24,Medewerkers!$D$24,Medewerkers!$F$24,Medewerkers!$H$24,Medewerkers!$J$24)</c15:sqref>
                  </c15:fullRef>
                </c:ext>
              </c:extLst>
              <c:f>(Medewerkers!$D$24,Medewerkers!$F$24,Medewerkers!$H$24,Medewerkers!$J$24)</c:f>
              <c:numCache>
                <c:formatCode>#,##0</c:formatCode>
                <c:ptCount val="4"/>
                <c:pt idx="0">
                  <c:v>5723</c:v>
                </c:pt>
                <c:pt idx="1">
                  <c:v>5631</c:v>
                </c:pt>
                <c:pt idx="2">
                  <c:v>5817</c:v>
                </c:pt>
                <c:pt idx="3">
                  <c:v>5714</c:v>
                </c:pt>
              </c:numCache>
            </c:numRef>
          </c:val>
          <c:extLst>
            <c:ext xmlns:c16="http://schemas.microsoft.com/office/drawing/2014/chart" uri="{C3380CC4-5D6E-409C-BE32-E72D297353CC}">
              <c16:uniqueId val="{00000000-681B-48D9-91C0-918AB4B2197D}"/>
            </c:ext>
          </c:extLst>
        </c:ser>
        <c:ser>
          <c:idx val="4"/>
          <c:order val="4"/>
          <c:tx>
            <c:strRef>
              <c:f>Medewerkers!$A$25</c:f>
              <c:strCache>
                <c:ptCount val="1"/>
                <c:pt idx="0">
                  <c:v>€2000 - €2500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(Medewerkers!$B$25,Medewerkers!$D$25,Medewerkers!$F$25,Medewerkers!$H$25,Medewerkers!$J$25)</c15:sqref>
                  </c15:fullRef>
                </c:ext>
              </c:extLst>
              <c:f>(Medewerkers!$D$25,Medewerkers!$F$25,Medewerkers!$H$25,Medewerkers!$J$25)</c:f>
              <c:numCache>
                <c:formatCode>#,##0</c:formatCode>
                <c:ptCount val="4"/>
                <c:pt idx="0">
                  <c:v>1866</c:v>
                </c:pt>
                <c:pt idx="1">
                  <c:v>1940</c:v>
                </c:pt>
                <c:pt idx="2">
                  <c:v>2413</c:v>
                </c:pt>
                <c:pt idx="3">
                  <c:v>3359</c:v>
                </c:pt>
              </c:numCache>
            </c:numRef>
          </c:val>
          <c:extLst>
            <c:ext xmlns:c16="http://schemas.microsoft.com/office/drawing/2014/chart" uri="{C3380CC4-5D6E-409C-BE32-E72D297353CC}">
              <c16:uniqueId val="{00000000-C309-4ACA-9DDA-19BA1A67620E}"/>
            </c:ext>
          </c:extLst>
        </c:ser>
        <c:ser>
          <c:idx val="5"/>
          <c:order val="5"/>
          <c:tx>
            <c:strRef>
              <c:f>Medewerkers!$A$26</c:f>
              <c:strCache>
                <c:ptCount val="1"/>
                <c:pt idx="0">
                  <c:v>€2500 - €3000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(Medewerkers!$B$2,Medewerkers!$D$2,Medewerkers!$F$2,Medewerkers!$H$2,Medewerkers!$J$2)</c15:sqref>
                  </c15:fullRef>
                </c:ext>
              </c:extLst>
              <c:f>(Medewerkers!$D$2,Medewerkers!$F$2,Medewerkers!$H$2,Medewerkers!$J$2)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(Medewerkers!$B$26,Medewerkers!$D$26,Medewerkers!$F$26,Medewerkers!$H$26,Medewerkers!$J$26)</c15:sqref>
                  </c15:fullRef>
                </c:ext>
              </c:extLst>
              <c:f>(Medewerkers!$D$26,Medewerkers!$F$26,Medewerkers!$H$26,Medewerkers!$J$26)</c:f>
              <c:numCache>
                <c:formatCode>#,##0</c:formatCode>
                <c:ptCount val="4"/>
                <c:pt idx="0">
                  <c:v>390</c:v>
                </c:pt>
                <c:pt idx="1">
                  <c:v>455</c:v>
                </c:pt>
                <c:pt idx="2">
                  <c:v>695</c:v>
                </c:pt>
                <c:pt idx="3">
                  <c:v>978</c:v>
                </c:pt>
              </c:numCache>
            </c:numRef>
          </c:val>
          <c:extLst>
            <c:ext xmlns:c16="http://schemas.microsoft.com/office/drawing/2014/chart" uri="{C3380CC4-5D6E-409C-BE32-E72D297353CC}">
              <c16:uniqueId val="{00000001-C309-4ACA-9DDA-19BA1A67620E}"/>
            </c:ext>
          </c:extLst>
        </c:ser>
        <c:dLbls>
          <c:dLblPos val="outEnd"/>
          <c:showLegendKey val="0"/>
          <c:showVal val="1"/>
          <c:showCatName val="0"/>
          <c:showSerName val="0"/>
          <c:showPercent val="0"/>
          <c:showBubbleSize val="0"/>
        </c:dLbls>
        <c:gapWidth val="219"/>
        <c:overlap val="-27"/>
        <c:axId val="428318656"/>
        <c:axId val="428319832"/>
      </c:barChart>
      <c:catAx>
        <c:axId val="42831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9832"/>
        <c:crosses val="autoZero"/>
        <c:auto val="1"/>
        <c:lblAlgn val="ctr"/>
        <c:lblOffset val="100"/>
        <c:noMultiLvlLbl val="0"/>
      </c:catAx>
      <c:valAx>
        <c:axId val="428319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8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 naar inkomensklasse (vanaf €3.000)</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Medewerkers!$A$27</c:f>
              <c:strCache>
                <c:ptCount val="1"/>
                <c:pt idx="0">
                  <c:v>€3000 - €3500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(Medewerkers!$B$27,Medewerkers!$D$27,Medewerkers!$F$27,Medewerkers!$H$27,Medewerkers!$J$27)</c:f>
              <c:numCache>
                <c:formatCode>#,##0</c:formatCode>
                <c:ptCount val="5"/>
                <c:pt idx="0">
                  <c:v>88</c:v>
                </c:pt>
                <c:pt idx="1">
                  <c:v>103</c:v>
                </c:pt>
                <c:pt idx="2">
                  <c:v>134</c:v>
                </c:pt>
                <c:pt idx="3">
                  <c:v>179</c:v>
                </c:pt>
                <c:pt idx="4">
                  <c:v>281</c:v>
                </c:pt>
              </c:numCache>
            </c:numRef>
          </c:val>
          <c:extLst>
            <c:ext xmlns:c16="http://schemas.microsoft.com/office/drawing/2014/chart" uri="{C3380CC4-5D6E-409C-BE32-E72D297353CC}">
              <c16:uniqueId val="{00000000-75D6-4C90-9105-97A093B29237}"/>
            </c:ext>
          </c:extLst>
        </c:ser>
        <c:ser>
          <c:idx val="1"/>
          <c:order val="1"/>
          <c:tx>
            <c:strRef>
              <c:f>Medewerkers!$A$28</c:f>
              <c:strCache>
                <c:ptCount val="1"/>
                <c:pt idx="0">
                  <c:v>€3500 - €4000</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(Medewerkers!$B$28,Medewerkers!$D$28,Medewerkers!$F$28,Medewerkers!$H$28,Medewerkers!$J$28)</c:f>
              <c:numCache>
                <c:formatCode>#,##0</c:formatCode>
                <c:ptCount val="5"/>
                <c:pt idx="0">
                  <c:v>94</c:v>
                </c:pt>
                <c:pt idx="1">
                  <c:v>101</c:v>
                </c:pt>
                <c:pt idx="2">
                  <c:v>123</c:v>
                </c:pt>
                <c:pt idx="3">
                  <c:v>112</c:v>
                </c:pt>
                <c:pt idx="4">
                  <c:v>111</c:v>
                </c:pt>
              </c:numCache>
            </c:numRef>
          </c:val>
          <c:extLst>
            <c:ext xmlns:c16="http://schemas.microsoft.com/office/drawing/2014/chart" uri="{C3380CC4-5D6E-409C-BE32-E72D297353CC}">
              <c16:uniqueId val="{00000001-75D6-4C90-9105-97A093B29237}"/>
            </c:ext>
          </c:extLst>
        </c:ser>
        <c:ser>
          <c:idx val="2"/>
          <c:order val="2"/>
          <c:tx>
            <c:strRef>
              <c:f>Medewerkers!$A$29</c:f>
              <c:strCache>
                <c:ptCount val="1"/>
                <c:pt idx="0">
                  <c:v>€4000 - €4500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(Medewerkers!$B$29,Medewerkers!$D$29,Medewerkers!$F$29,Medewerkers!$H$29,Medewerkers!$J$29)</c:f>
              <c:numCache>
                <c:formatCode>#,##0</c:formatCode>
                <c:ptCount val="5"/>
                <c:pt idx="0">
                  <c:v>49</c:v>
                </c:pt>
                <c:pt idx="1">
                  <c:v>51</c:v>
                </c:pt>
                <c:pt idx="2">
                  <c:v>71</c:v>
                </c:pt>
                <c:pt idx="3">
                  <c:v>107</c:v>
                </c:pt>
                <c:pt idx="4">
                  <c:v>158</c:v>
                </c:pt>
              </c:numCache>
            </c:numRef>
          </c:val>
          <c:extLst>
            <c:ext xmlns:c16="http://schemas.microsoft.com/office/drawing/2014/chart" uri="{C3380CC4-5D6E-409C-BE32-E72D297353CC}">
              <c16:uniqueId val="{00000000-1A76-4543-8CFA-7ECAEC062AF9}"/>
            </c:ext>
          </c:extLst>
        </c:ser>
        <c:ser>
          <c:idx val="3"/>
          <c:order val="3"/>
          <c:tx>
            <c:strRef>
              <c:f>Medewerkers!$A$30</c:f>
              <c:strCache>
                <c:ptCount val="1"/>
                <c:pt idx="0">
                  <c:v>€4500 of meer</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(Medewerkers!$B$30,Medewerkers!$D$30,Medewerkers!$F$30,Medewerkers!$H$30,Medewerkers!$J$30)</c:f>
              <c:numCache>
                <c:formatCode>#,##0</c:formatCode>
                <c:ptCount val="5"/>
                <c:pt idx="0">
                  <c:v>190</c:v>
                </c:pt>
                <c:pt idx="1">
                  <c:v>186</c:v>
                </c:pt>
                <c:pt idx="2">
                  <c:v>217</c:v>
                </c:pt>
                <c:pt idx="3">
                  <c:v>228</c:v>
                </c:pt>
                <c:pt idx="4">
                  <c:v>239</c:v>
                </c:pt>
              </c:numCache>
            </c:numRef>
          </c:val>
          <c:extLst>
            <c:ext xmlns:c16="http://schemas.microsoft.com/office/drawing/2014/chart" uri="{C3380CC4-5D6E-409C-BE32-E72D297353CC}">
              <c16:uniqueId val="{00000000-A2EA-4B9E-828C-F61AC81C604E}"/>
            </c:ext>
          </c:extLst>
        </c:ser>
        <c:dLbls>
          <c:dLblPos val="outEnd"/>
          <c:showLegendKey val="0"/>
          <c:showVal val="1"/>
          <c:showCatName val="0"/>
          <c:showSerName val="0"/>
          <c:showPercent val="0"/>
          <c:showBubbleSize val="0"/>
        </c:dLbls>
        <c:gapWidth val="219"/>
        <c:overlap val="-27"/>
        <c:axId val="429674448"/>
        <c:axId val="429674056"/>
      </c:barChart>
      <c:catAx>
        <c:axId val="429674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056"/>
        <c:crosses val="autoZero"/>
        <c:auto val="1"/>
        <c:lblAlgn val="ctr"/>
        <c:lblOffset val="100"/>
        <c:noMultiLvlLbl val="0"/>
      </c:catAx>
      <c:valAx>
        <c:axId val="429674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Gemiddelde loonsom per maand</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0"/>
          <c:tx>
            <c:strRef>
              <c:f>Medewerkers!$A$33</c:f>
              <c:strCache>
                <c:ptCount val="1"/>
                <c:pt idx="0">
                  <c:v>Totaal</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(Medewerkers!$B$33,Medewerkers!$D$33,Medewerkers!$F$33,Medewerkers!$H$33,Medewerkers!$J$33)</c:f>
              <c:numCache>
                <c:formatCode>"€"\ #,##0</c:formatCode>
                <c:ptCount val="5"/>
                <c:pt idx="0">
                  <c:v>33060498.0774194</c:v>
                </c:pt>
                <c:pt idx="1">
                  <c:v>31910802.5806452</c:v>
                </c:pt>
                <c:pt idx="2">
                  <c:v>31503710.159999996</c:v>
                </c:pt>
                <c:pt idx="3">
                  <c:v>32133195.240000002</c:v>
                </c:pt>
                <c:pt idx="4">
                  <c:v>33695488.5</c:v>
                </c:pt>
              </c:numCache>
            </c:numRef>
          </c:val>
          <c:extLst>
            <c:ext xmlns:c16="http://schemas.microsoft.com/office/drawing/2014/chart" uri="{C3380CC4-5D6E-409C-BE32-E72D297353CC}">
              <c16:uniqueId val="{00000000-1E5D-4211-9CD8-769D3C57E5E4}"/>
            </c:ext>
          </c:extLst>
        </c:ser>
        <c:dLbls>
          <c:dLblPos val="inEnd"/>
          <c:showLegendKey val="0"/>
          <c:showVal val="1"/>
          <c:showCatName val="0"/>
          <c:showSerName val="0"/>
          <c:showPercent val="0"/>
          <c:showBubbleSize val="0"/>
        </c:dLbls>
        <c:gapWidth val="219"/>
        <c:axId val="429674840"/>
        <c:axId val="429677192"/>
      </c:barChart>
      <c:catAx>
        <c:axId val="429674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7192"/>
        <c:crosses val="autoZero"/>
        <c:auto val="1"/>
        <c:lblAlgn val="ctr"/>
        <c:lblOffset val="100"/>
        <c:noMultiLvlLbl val="0"/>
      </c:catAx>
      <c:valAx>
        <c:axId val="429677192"/>
        <c:scaling>
          <c:orientation val="minMax"/>
        </c:scaling>
        <c:delete val="0"/>
        <c:axPos val="b"/>
        <c:majorGridlines>
          <c:spPr>
            <a:ln w="9525" cap="flat" cmpd="sng" algn="ctr">
              <a:solidFill>
                <a:schemeClr val="tx1">
                  <a:lumMod val="15000"/>
                  <a:lumOff val="85000"/>
                </a:schemeClr>
              </a:solidFill>
              <a:round/>
            </a:ln>
            <a:effectLst/>
          </c:spPr>
        </c:majorGridlines>
        <c:numFmt formatCode="&quot;€&quot;\ #,##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4840"/>
        <c:crosses val="autoZero"/>
        <c:crossBetween val="between"/>
        <c:majorUnit val="1000000"/>
        <c:minorUnit val="2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ondernemers</a:t>
            </a:r>
            <a:r>
              <a:rPr lang="en-US" baseline="0"/>
              <a:t> naar duale positie</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1"/>
          <c:order val="0"/>
          <c:tx>
            <c:strRef>
              <c:f>Medewerkers!$A$44</c:f>
              <c:strCache>
                <c:ptCount val="1"/>
                <c:pt idx="0">
                  <c:v>Zelfstandige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(Medewerkers!$B$44,Medewerkers!$D$44,Medewerkers!$F$44,Medewerkers!$H$44,Medewerkers!$J$44)</c:f>
              <c:numCache>
                <c:formatCode>#,##0</c:formatCode>
                <c:ptCount val="5"/>
                <c:pt idx="0">
                  <c:v>24283</c:v>
                </c:pt>
                <c:pt idx="1">
                  <c:v>25286</c:v>
                </c:pt>
                <c:pt idx="2">
                  <c:v>26407</c:v>
                </c:pt>
                <c:pt idx="3">
                  <c:v>27280</c:v>
                </c:pt>
                <c:pt idx="4">
                  <c:v>27959</c:v>
                </c:pt>
              </c:numCache>
            </c:numRef>
          </c:val>
          <c:extLst>
            <c:ext xmlns:c16="http://schemas.microsoft.com/office/drawing/2014/chart" uri="{C3380CC4-5D6E-409C-BE32-E72D297353CC}">
              <c16:uniqueId val="{00000000-05F1-493F-8624-0A4ADB4016AD}"/>
            </c:ext>
          </c:extLst>
        </c:ser>
        <c:ser>
          <c:idx val="0"/>
          <c:order val="1"/>
          <c:tx>
            <c:strRef>
              <c:f>Medewerkers!$A$45</c:f>
              <c:strCache>
                <c:ptCount val="1"/>
                <c:pt idx="0">
                  <c:v>Zelfstandige én werknemer5</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(Medewerkers!$B$2,Medewerkers!$D$2,Medewerkers!$F$2,Medewerkers!$H$2,Medewerkers!$J$2)</c:f>
              <c:numCache>
                <c:formatCode>General</c:formatCode>
                <c:ptCount val="5"/>
                <c:pt idx="0">
                  <c:v>2019</c:v>
                </c:pt>
                <c:pt idx="1">
                  <c:v>2020</c:v>
                </c:pt>
                <c:pt idx="2">
                  <c:v>2021</c:v>
                </c:pt>
                <c:pt idx="3">
                  <c:v>2022</c:v>
                </c:pt>
                <c:pt idx="4">
                  <c:v>2023</c:v>
                </c:pt>
              </c:numCache>
            </c:numRef>
          </c:cat>
          <c:val>
            <c:numRef>
              <c:f>(Medewerkers!$B$45,Medewerkers!$D$45,Medewerkers!$F$45,Medewerkers!$H$45,Medewerkers!$J$45)</c:f>
              <c:numCache>
                <c:formatCode>#,##0</c:formatCode>
                <c:ptCount val="5"/>
                <c:pt idx="0">
                  <c:v>655</c:v>
                </c:pt>
                <c:pt idx="1">
                  <c:v>641</c:v>
                </c:pt>
                <c:pt idx="2">
                  <c:v>801</c:v>
                </c:pt>
                <c:pt idx="3">
                  <c:v>690</c:v>
                </c:pt>
                <c:pt idx="4">
                  <c:v>724</c:v>
                </c:pt>
              </c:numCache>
            </c:numRef>
          </c:val>
          <c:extLst>
            <c:ext xmlns:c16="http://schemas.microsoft.com/office/drawing/2014/chart" uri="{C3380CC4-5D6E-409C-BE32-E72D297353CC}">
              <c16:uniqueId val="{00000001-05F1-493F-8624-0A4ADB4016AD}"/>
            </c:ext>
          </c:extLst>
        </c:ser>
        <c:dLbls>
          <c:dLblPos val="ctr"/>
          <c:showLegendKey val="0"/>
          <c:showVal val="1"/>
          <c:showCatName val="0"/>
          <c:showSerName val="0"/>
          <c:showPercent val="0"/>
          <c:showBubbleSize val="0"/>
        </c:dLbls>
        <c:gapWidth val="150"/>
        <c:overlap val="100"/>
        <c:axId val="429671312"/>
        <c:axId val="429670920"/>
      </c:barChart>
      <c:catAx>
        <c:axId val="429671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0920"/>
        <c:crosses val="autoZero"/>
        <c:auto val="1"/>
        <c:lblAlgn val="ctr"/>
        <c:lblOffset val="100"/>
        <c:noMultiLvlLbl val="0"/>
      </c:catAx>
      <c:valAx>
        <c:axId val="42967092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1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medewerkers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Medewerkers!$A$36</c:f>
              <c:strCache>
                <c:ptCount val="1"/>
                <c:pt idx="0">
                  <c:v>Minder dan 1 jaar</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(Medewerkers!$D$36,Medewerkers!$F$36,Medewerkers!$H$36,Medewerkers!$J$36)</c:f>
              <c:numCache>
                <c:formatCode>#,##0</c:formatCode>
                <c:ptCount val="4"/>
                <c:pt idx="0">
                  <c:v>2354</c:v>
                </c:pt>
                <c:pt idx="1">
                  <c:v>3071</c:v>
                </c:pt>
                <c:pt idx="2">
                  <c:v>3112</c:v>
                </c:pt>
                <c:pt idx="3">
                  <c:v>3390</c:v>
                </c:pt>
              </c:numCache>
            </c:numRef>
          </c:val>
          <c:extLst>
            <c:ext xmlns:c16="http://schemas.microsoft.com/office/drawing/2014/chart" uri="{C3380CC4-5D6E-409C-BE32-E72D297353CC}">
              <c16:uniqueId val="{00000000-ED5B-4DE1-87F8-46375DFFE7FB}"/>
            </c:ext>
          </c:extLst>
        </c:ser>
        <c:ser>
          <c:idx val="1"/>
          <c:order val="1"/>
          <c:tx>
            <c:strRef>
              <c:f>Medewerkers!$A$37</c:f>
              <c:strCache>
                <c:ptCount val="1"/>
                <c:pt idx="0">
                  <c:v>1 - &lt; 2 jaar</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(Medewerkers!$D$37,Medewerkers!$F$37,Medewerkers!$H$37,Medewerkers!$J$37)</c:f>
              <c:numCache>
                <c:formatCode>#,##0</c:formatCode>
                <c:ptCount val="4"/>
                <c:pt idx="0">
                  <c:v>2274</c:v>
                </c:pt>
                <c:pt idx="1">
                  <c:v>1823</c:v>
                </c:pt>
                <c:pt idx="2">
                  <c:v>2238</c:v>
                </c:pt>
                <c:pt idx="3">
                  <c:v>2529</c:v>
                </c:pt>
              </c:numCache>
            </c:numRef>
          </c:val>
          <c:extLst>
            <c:ext xmlns:c16="http://schemas.microsoft.com/office/drawing/2014/chart" uri="{C3380CC4-5D6E-409C-BE32-E72D297353CC}">
              <c16:uniqueId val="{00000001-ED5B-4DE1-87F8-46375DFFE7FB}"/>
            </c:ext>
          </c:extLst>
        </c:ser>
        <c:ser>
          <c:idx val="2"/>
          <c:order val="2"/>
          <c:tx>
            <c:strRef>
              <c:f>Medewerkers!$A$38</c:f>
              <c:strCache>
                <c:ptCount val="1"/>
                <c:pt idx="0">
                  <c:v>2 - &lt; 3 jaar</c:v>
                </c:pt>
              </c:strCache>
            </c:strRef>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(Medewerkers!$D$38,Medewerkers!$F$38,Medewerkers!$H$38,Medewerkers!$J$38)</c:f>
              <c:numCache>
                <c:formatCode>#,##0</c:formatCode>
                <c:ptCount val="4"/>
                <c:pt idx="0">
                  <c:v>1869</c:v>
                </c:pt>
                <c:pt idx="1">
                  <c:v>1751</c:v>
                </c:pt>
                <c:pt idx="2">
                  <c:v>1369</c:v>
                </c:pt>
                <c:pt idx="3">
                  <c:v>1889</c:v>
                </c:pt>
              </c:numCache>
            </c:numRef>
          </c:val>
          <c:extLst>
            <c:ext xmlns:c16="http://schemas.microsoft.com/office/drawing/2014/chart" uri="{C3380CC4-5D6E-409C-BE32-E72D297353CC}">
              <c16:uniqueId val="{00000002-ED5B-4DE1-87F8-46375DFFE7FB}"/>
            </c:ext>
          </c:extLst>
        </c:ser>
        <c:ser>
          <c:idx val="3"/>
          <c:order val="3"/>
          <c:tx>
            <c:strRef>
              <c:f>Medewerkers!$A$39</c:f>
              <c:strCache>
                <c:ptCount val="1"/>
                <c:pt idx="0">
                  <c:v>3 - &lt; 5 jaar</c:v>
                </c:pt>
              </c:strCache>
            </c:strRef>
          </c:tx>
          <c:spPr>
            <a:solidFill>
              <a:schemeClr val="bg2">
                <a:lumMod val="9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(Medewerkers!$D$39,Medewerkers!$F$39,Medewerkers!$H$39,Medewerkers!$J$39)</c:f>
              <c:numCache>
                <c:formatCode>#,##0</c:formatCode>
                <c:ptCount val="4"/>
                <c:pt idx="0">
                  <c:v>2649</c:v>
                </c:pt>
                <c:pt idx="1">
                  <c:v>2763</c:v>
                </c:pt>
                <c:pt idx="2">
                  <c:v>2617</c:v>
                </c:pt>
                <c:pt idx="3">
                  <c:v>2738</c:v>
                </c:pt>
              </c:numCache>
            </c:numRef>
          </c:val>
          <c:extLst>
            <c:ext xmlns:c16="http://schemas.microsoft.com/office/drawing/2014/chart" uri="{C3380CC4-5D6E-409C-BE32-E72D297353CC}">
              <c16:uniqueId val="{00000003-ED5B-4DE1-87F8-46375DFFE7FB}"/>
            </c:ext>
          </c:extLst>
        </c:ser>
        <c:ser>
          <c:idx val="4"/>
          <c:order val="4"/>
          <c:tx>
            <c:strRef>
              <c:f>Medewerkers!$A$40</c:f>
              <c:strCache>
                <c:ptCount val="1"/>
                <c:pt idx="0">
                  <c:v>5 - &lt; 10 jaar</c:v>
                </c:pt>
              </c:strCache>
            </c:strRef>
          </c:tx>
          <c:spPr>
            <a:solidFill>
              <a:schemeClr val="accent5"/>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(Medewerkers!$D$40,Medewerkers!$F$40,Medewerkers!$H$40,Medewerkers!$J$40)</c:f>
              <c:numCache>
                <c:formatCode>#,##0</c:formatCode>
                <c:ptCount val="4"/>
                <c:pt idx="0">
                  <c:v>5938</c:v>
                </c:pt>
                <c:pt idx="1">
                  <c:v>4970</c:v>
                </c:pt>
                <c:pt idx="2">
                  <c:v>4431</c:v>
                </c:pt>
                <c:pt idx="3">
                  <c:v>5172</c:v>
                </c:pt>
              </c:numCache>
            </c:numRef>
          </c:val>
          <c:extLst>
            <c:ext xmlns:c16="http://schemas.microsoft.com/office/drawing/2014/chart" uri="{C3380CC4-5D6E-409C-BE32-E72D297353CC}">
              <c16:uniqueId val="{00000004-ED5B-4DE1-87F8-46375DFFE7FB}"/>
            </c:ext>
          </c:extLst>
        </c:ser>
        <c:ser>
          <c:idx val="5"/>
          <c:order val="5"/>
          <c:tx>
            <c:strRef>
              <c:f>Medewerkers!$A$41</c:f>
              <c:strCache>
                <c:ptCount val="1"/>
                <c:pt idx="0">
                  <c:v>10 jaar of langer</c:v>
                </c:pt>
              </c:strCache>
            </c:strRef>
          </c:tx>
          <c:spPr>
            <a:solidFill>
              <a:schemeClr val="accent6"/>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(Medewerkers!$D$41,Medewerkers!$F$41,Medewerkers!$H$41,Medewerkers!$J$41)</c:f>
              <c:numCache>
                <c:formatCode>#,##0</c:formatCode>
                <c:ptCount val="4"/>
                <c:pt idx="0">
                  <c:v>9972</c:v>
                </c:pt>
                <c:pt idx="1">
                  <c:v>9971</c:v>
                </c:pt>
                <c:pt idx="2">
                  <c:v>9524</c:v>
                </c:pt>
                <c:pt idx="3">
                  <c:v>7208</c:v>
                </c:pt>
              </c:numCache>
            </c:numRef>
          </c:val>
          <c:extLst>
            <c:ext xmlns:c16="http://schemas.microsoft.com/office/drawing/2014/chart" uri="{C3380CC4-5D6E-409C-BE32-E72D297353CC}">
              <c16:uniqueId val="{00000005-ED5B-4DE1-87F8-46375DFFE7FB}"/>
            </c:ext>
          </c:extLst>
        </c:ser>
        <c:dLbls>
          <c:dLblPos val="outEnd"/>
          <c:showLegendKey val="0"/>
          <c:showVal val="1"/>
          <c:showCatName val="0"/>
          <c:showSerName val="0"/>
          <c:showPercent val="0"/>
          <c:showBubbleSize val="0"/>
        </c:dLbls>
        <c:gapWidth val="200"/>
        <c:overlap val="-27"/>
        <c:axId val="428742032"/>
        <c:axId val="428742816"/>
      </c:barChart>
      <c:catAx>
        <c:axId val="4287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816"/>
        <c:crosses val="autoZero"/>
        <c:auto val="1"/>
        <c:lblAlgn val="ctr"/>
        <c:lblOffset val="100"/>
        <c:noMultiLvlLbl val="0"/>
      </c:catAx>
      <c:valAx>
        <c:axId val="4287428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nl-NL"/>
              <a:t>Aantal uitstromende medewerkers naar sector(en) bestemming</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Uitstromers!$D$2</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Uitstromers!$D$12:$D$27</c:f>
              <c:numCache>
                <c:formatCode>#,##0</c:formatCode>
                <c:ptCount val="16"/>
                <c:pt idx="0">
                  <c:v>622</c:v>
                </c:pt>
                <c:pt idx="1">
                  <c:v>328</c:v>
                </c:pt>
                <c:pt idx="2">
                  <c:v>166</c:v>
                </c:pt>
                <c:pt idx="3">
                  <c:v>222</c:v>
                </c:pt>
                <c:pt idx="4">
                  <c:v>128</c:v>
                </c:pt>
                <c:pt idx="5">
                  <c:v>135</c:v>
                </c:pt>
                <c:pt idx="6">
                  <c:v>104</c:v>
                </c:pt>
                <c:pt idx="7">
                  <c:v>75</c:v>
                </c:pt>
                <c:pt idx="8">
                  <c:v>57</c:v>
                </c:pt>
                <c:pt idx="9">
                  <c:v>71</c:v>
                </c:pt>
                <c:pt idx="11">
                  <c:v>34</c:v>
                </c:pt>
                <c:pt idx="13">
                  <c:v>0</c:v>
                </c:pt>
                <c:pt idx="14">
                  <c:v>0</c:v>
                </c:pt>
                <c:pt idx="15">
                  <c:v>358</c:v>
                </c:pt>
              </c:numCache>
            </c:numRef>
          </c:val>
          <c:extLst>
            <c:ext xmlns:c16="http://schemas.microsoft.com/office/drawing/2014/chart" uri="{C3380CC4-5D6E-409C-BE32-E72D297353CC}">
              <c16:uniqueId val="{00000001-9CAD-4160-B166-A5B868CEF67C}"/>
            </c:ext>
          </c:extLst>
        </c:ser>
        <c:ser>
          <c:idx val="2"/>
          <c:order val="2"/>
          <c:tx>
            <c:strRef>
              <c:f>Uitstromers!$F$2</c:f>
              <c:strCache>
                <c:ptCount val="1"/>
                <c:pt idx="0">
                  <c:v>2021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Uitstromers!$F$12:$F$27</c:f>
              <c:numCache>
                <c:formatCode>#,##0</c:formatCode>
                <c:ptCount val="16"/>
                <c:pt idx="0">
                  <c:v>653</c:v>
                </c:pt>
                <c:pt idx="1">
                  <c:v>332</c:v>
                </c:pt>
                <c:pt idx="2">
                  <c:v>40</c:v>
                </c:pt>
                <c:pt idx="3">
                  <c:v>40</c:v>
                </c:pt>
                <c:pt idx="4">
                  <c:v>144</c:v>
                </c:pt>
                <c:pt idx="5">
                  <c:v>176</c:v>
                </c:pt>
                <c:pt idx="6">
                  <c:v>150</c:v>
                </c:pt>
                <c:pt idx="7">
                  <c:v>192</c:v>
                </c:pt>
                <c:pt idx="8">
                  <c:v>42</c:v>
                </c:pt>
                <c:pt idx="9">
                  <c:v>60</c:v>
                </c:pt>
                <c:pt idx="14">
                  <c:v>255</c:v>
                </c:pt>
                <c:pt idx="15">
                  <c:v>603</c:v>
                </c:pt>
              </c:numCache>
            </c:numRef>
          </c:val>
          <c:extLst>
            <c:ext xmlns:c16="http://schemas.microsoft.com/office/drawing/2014/chart" uri="{C3380CC4-5D6E-409C-BE32-E72D297353CC}">
              <c16:uniqueId val="{00000000-021A-4221-8013-850CB9F60B7A}"/>
            </c:ext>
          </c:extLst>
        </c:ser>
        <c:ser>
          <c:idx val="3"/>
          <c:order val="3"/>
          <c:tx>
            <c:strRef>
              <c:f>Uitstromers!$H$2</c:f>
              <c:strCache>
                <c:ptCount val="1"/>
                <c:pt idx="0">
                  <c:v>2022</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Uitstromers!$A$12:$A$27</c:f>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f>Uitstromers!$H$12:$H$27</c:f>
              <c:numCache>
                <c:formatCode>#,##0</c:formatCode>
                <c:ptCount val="16"/>
                <c:pt idx="0">
                  <c:v>707</c:v>
                </c:pt>
                <c:pt idx="1">
                  <c:v>318</c:v>
                </c:pt>
                <c:pt idx="2">
                  <c:v>297</c:v>
                </c:pt>
                <c:pt idx="3">
                  <c:v>272</c:v>
                </c:pt>
                <c:pt idx="4">
                  <c:v>207</c:v>
                </c:pt>
                <c:pt idx="5">
                  <c:v>201</c:v>
                </c:pt>
                <c:pt idx="6">
                  <c:v>159</c:v>
                </c:pt>
                <c:pt idx="7">
                  <c:v>104</c:v>
                </c:pt>
                <c:pt idx="8">
                  <c:v>68</c:v>
                </c:pt>
                <c:pt idx="9">
                  <c:v>56</c:v>
                </c:pt>
                <c:pt idx="11">
                  <c:v>48</c:v>
                </c:pt>
                <c:pt idx="12">
                  <c:v>47</c:v>
                </c:pt>
                <c:pt idx="15">
                  <c:v>595</c:v>
                </c:pt>
              </c:numCache>
            </c:numRef>
          </c:val>
          <c:extLst>
            <c:ext xmlns:c16="http://schemas.microsoft.com/office/drawing/2014/chart" uri="{C3380CC4-5D6E-409C-BE32-E72D297353CC}">
              <c16:uniqueId val="{00000001-CB1F-4437-996A-5F7EB3485539}"/>
            </c:ext>
          </c:extLst>
        </c:ser>
        <c:ser>
          <c:idx val="4"/>
          <c:order val="4"/>
          <c:tx>
            <c:strRef>
              <c:f>Uitstromers!$J$2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Uitstromers!$J$12:$J$27</c:f>
              <c:numCache>
                <c:formatCode>#,##0</c:formatCode>
                <c:ptCount val="16"/>
                <c:pt idx="0">
                  <c:v>570</c:v>
                </c:pt>
                <c:pt idx="1">
                  <c:v>227</c:v>
                </c:pt>
                <c:pt idx="2">
                  <c:v>235</c:v>
                </c:pt>
                <c:pt idx="3">
                  <c:v>241</c:v>
                </c:pt>
                <c:pt idx="4">
                  <c:v>134</c:v>
                </c:pt>
                <c:pt idx="5">
                  <c:v>203</c:v>
                </c:pt>
                <c:pt idx="6">
                  <c:v>136</c:v>
                </c:pt>
                <c:pt idx="7">
                  <c:v>83</c:v>
                </c:pt>
                <c:pt idx="8">
                  <c:v>47</c:v>
                </c:pt>
                <c:pt idx="9">
                  <c:v>55</c:v>
                </c:pt>
                <c:pt idx="10">
                  <c:v>40</c:v>
                </c:pt>
                <c:pt idx="13">
                  <c:v>36</c:v>
                </c:pt>
                <c:pt idx="15">
                  <c:v>536</c:v>
                </c:pt>
              </c:numCache>
            </c:numRef>
          </c:val>
          <c:extLst>
            <c:ext xmlns:c16="http://schemas.microsoft.com/office/drawing/2014/chart" uri="{C3380CC4-5D6E-409C-BE32-E72D297353CC}">
              <c16:uniqueId val="{00000000-FCBF-40E1-B425-E402E08CC313}"/>
            </c:ext>
          </c:extLst>
        </c:ser>
        <c:dLbls>
          <c:dLblPos val="outEnd"/>
          <c:showLegendKey val="0"/>
          <c:showVal val="1"/>
          <c:showCatName val="0"/>
          <c:showSerName val="0"/>
          <c:showPercent val="0"/>
          <c:showBubbleSize val="0"/>
        </c:dLbls>
        <c:gapWidth val="219"/>
        <c:axId val="429675624"/>
        <c:axId val="429677976"/>
        <c:extLst>
          <c:ext xmlns:c15="http://schemas.microsoft.com/office/drawing/2012/chart" uri="{02D57815-91ED-43cb-92C2-25804820EDAC}">
            <c15:filteredBarSeries>
              <c15:ser>
                <c:idx val="1"/>
                <c:order val="0"/>
                <c:tx>
                  <c:strRef>
                    <c:extLst>
                      <c:ext uri="{02D57815-91ED-43cb-92C2-25804820EDAC}">
                        <c15:formulaRef>
                          <c15:sqref>Uitstromers!$B$2</c15:sqref>
                        </c15:formulaRef>
                      </c:ext>
                    </c:extLst>
                    <c:strCache>
                      <c:ptCount val="1"/>
                      <c:pt idx="0">
                        <c:v>2019</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Uitstromers!$A$12:$A$27</c15:sqref>
                        </c15:formulaRef>
                      </c:ext>
                    </c:extLst>
                    <c:strCache>
                      <c:ptCount val="16"/>
                      <c:pt idx="0">
                        <c:v>Detailhandel (niet in auto's)</c:v>
                      </c:pt>
                      <c:pt idx="1">
                        <c:v>Arbeidsbemiddeling, uitzendbureaus en personeelsbeheer</c:v>
                      </c:pt>
                      <c:pt idx="2">
                        <c:v>Maatschappelijke dienstverlening zonder overnachting</c:v>
                      </c:pt>
                      <c:pt idx="3">
                        <c:v>Verpleging, verzorging en begeleiding met overnachting</c:v>
                      </c:pt>
                      <c:pt idx="4">
                        <c:v>Gezondheidszorg</c:v>
                      </c:pt>
                      <c:pt idx="5">
                        <c:v>Eet- en drinkgelegenheden</c:v>
                      </c:pt>
                      <c:pt idx="6">
                        <c:v>Groothandel en handelsbemiddeling</c:v>
                      </c:pt>
                      <c:pt idx="7">
                        <c:v>Onderwijs</c:v>
                      </c:pt>
                      <c:pt idx="8">
                        <c:v>Facility management, reiniging en landschapsverzorging</c:v>
                      </c:pt>
                      <c:pt idx="9">
                        <c:v>Haar- en schoonheidsverzorging</c:v>
                      </c:pt>
                      <c:pt idx="10">
                        <c:v>Openbaar bestuur, overheidsdiensten</c:v>
                      </c:pt>
                      <c:pt idx="11">
                        <c:v>Logiesverstrekking</c:v>
                      </c:pt>
                      <c:pt idx="12">
                        <c:v>Financiele instellingen (geen verzekeringen en pensioenfondsen)</c:v>
                      </c:pt>
                      <c:pt idx="13">
                        <c:v>Sport en recreatie</c:v>
                      </c:pt>
                      <c:pt idx="14">
                        <c:v>Vervaardiging van voedingsmiddelen</c:v>
                      </c:pt>
                      <c:pt idx="15">
                        <c:v>Overig</c:v>
                      </c:pt>
                    </c:strCache>
                  </c:strRef>
                </c:cat>
                <c:val>
                  <c:numRef>
                    <c:extLst>
                      <c:ext uri="{02D57815-91ED-43cb-92C2-25804820EDAC}">
                        <c15:formulaRef>
                          <c15:sqref>Uitstromers!$B$12:$B$27</c15:sqref>
                        </c15:formulaRef>
                      </c:ext>
                    </c:extLst>
                    <c:numCache>
                      <c:formatCode>#,##0</c:formatCode>
                      <c:ptCount val="16"/>
                      <c:pt idx="0">
                        <c:v>641</c:v>
                      </c:pt>
                      <c:pt idx="1">
                        <c:v>344</c:v>
                      </c:pt>
                      <c:pt idx="2">
                        <c:v>154</c:v>
                      </c:pt>
                      <c:pt idx="3">
                        <c:v>174</c:v>
                      </c:pt>
                      <c:pt idx="4">
                        <c:v>99</c:v>
                      </c:pt>
                      <c:pt idx="5">
                        <c:v>191</c:v>
                      </c:pt>
                      <c:pt idx="6">
                        <c:v>139</c:v>
                      </c:pt>
                      <c:pt idx="7">
                        <c:v>62</c:v>
                      </c:pt>
                      <c:pt idx="8">
                        <c:v>63</c:v>
                      </c:pt>
                      <c:pt idx="9">
                        <c:v>69</c:v>
                      </c:pt>
                      <c:pt idx="13">
                        <c:v>43</c:v>
                      </c:pt>
                      <c:pt idx="14">
                        <c:v>36</c:v>
                      </c:pt>
                      <c:pt idx="15">
                        <c:v>456</c:v>
                      </c:pt>
                    </c:numCache>
                  </c:numRef>
                </c:val>
                <c:extLst>
                  <c:ext xmlns:c16="http://schemas.microsoft.com/office/drawing/2014/chart" uri="{C3380CC4-5D6E-409C-BE32-E72D297353CC}">
                    <c16:uniqueId val="{00000000-9CAD-4160-B166-A5B868CEF67C}"/>
                  </c:ext>
                </c:extLst>
              </c15:ser>
            </c15:filteredBarSeries>
          </c:ext>
        </c:extLst>
      </c:barChart>
      <c:catAx>
        <c:axId val="429675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7976"/>
        <c:crosses val="autoZero"/>
        <c:auto val="1"/>
        <c:lblAlgn val="ctr"/>
        <c:lblOffset val="100"/>
        <c:noMultiLvlLbl val="0"/>
      </c:catAx>
      <c:valAx>
        <c:axId val="42967797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5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uitstromers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Uitstromers!$A$5</c:f>
              <c:strCache>
                <c:ptCount val="1"/>
                <c:pt idx="0">
                  <c:v>Totaal medewerkers1</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(Uitstromers!$B$2,Uitstromers!$D$2,Uitstromers!$F$2,Uitstromers!$H$2,Uitstromers!$J$2)</c15:sqref>
                  </c15:fullRef>
                </c:ext>
              </c:extLst>
              <c:f>(Uitstromers!$D$2,Uitstromers!$F$2,Uitstromers!$H$2,Uitstromers!$J$2)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(Uitstromers!$B$5,Uitstromers!$D$5,Uitstromers!$F$5,Uitstromers!$H$5,Uitstromers!$J$5)</c15:sqref>
                  </c15:fullRef>
                </c:ext>
              </c:extLst>
              <c:f>(Uitstromers!$D$5,Uitstromers!$F$5,Uitstromers!$H$5,Uitstromers!$J$5)</c:f>
              <c:numCache>
                <c:formatCode>#,##0</c:formatCode>
                <c:ptCount val="4"/>
                <c:pt idx="0">
                  <c:v>4748</c:v>
                </c:pt>
                <c:pt idx="1">
                  <c:v>4385</c:v>
                </c:pt>
                <c:pt idx="2">
                  <c:v>4770</c:v>
                </c:pt>
                <c:pt idx="3">
                  <c:v>4161</c:v>
                </c:pt>
              </c:numCache>
            </c:numRef>
          </c:val>
          <c:extLst>
            <c:ext xmlns:c16="http://schemas.microsoft.com/office/drawing/2014/chart" uri="{C3380CC4-5D6E-409C-BE32-E72D297353CC}">
              <c16:uniqueId val="{00000000-A57F-4363-B06A-9D2FE4DD641D}"/>
            </c:ext>
          </c:extLst>
        </c:ser>
        <c:dLbls>
          <c:dLblPos val="outEnd"/>
          <c:showLegendKey val="0"/>
          <c:showVal val="1"/>
          <c:showCatName val="0"/>
          <c:showSerName val="0"/>
          <c:showPercent val="0"/>
          <c:showBubbleSize val="0"/>
        </c:dLbls>
        <c:gapWidth val="219"/>
        <c:overlap val="-27"/>
        <c:axId val="429671704"/>
        <c:axId val="429676408"/>
      </c:barChart>
      <c:catAx>
        <c:axId val="4296717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676408"/>
        <c:crosses val="autoZero"/>
        <c:auto val="1"/>
        <c:lblAlgn val="ctr"/>
        <c:lblOffset val="100"/>
        <c:noMultiLvlLbl val="0"/>
      </c:catAx>
      <c:valAx>
        <c:axId val="429676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671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uitstromers naar doorstroom</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percentStacked"/>
        <c:varyColors val="0"/>
        <c:ser>
          <c:idx val="0"/>
          <c:order val="0"/>
          <c:tx>
            <c:strRef>
              <c:f>Uitstromers!$A$8</c:f>
              <c:strCache>
                <c:ptCount val="1"/>
                <c:pt idx="0">
                  <c:v>Geen baan</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(Uitstromers!$B$2,Uitstromers!$D$2,Uitstromers!$F$2,Uitstromers!$H$2,Uitstromers!$J$2)</c:f>
              <c:numCache>
                <c:formatCode>General</c:formatCode>
                <c:ptCount val="5"/>
                <c:pt idx="0">
                  <c:v>2019</c:v>
                </c:pt>
                <c:pt idx="1">
                  <c:v>2020</c:v>
                </c:pt>
                <c:pt idx="2">
                  <c:v>2021</c:v>
                </c:pt>
                <c:pt idx="3">
                  <c:v>2022</c:v>
                </c:pt>
                <c:pt idx="4">
                  <c:v>2023</c:v>
                </c:pt>
              </c:numCache>
            </c:numRef>
          </c:cat>
          <c:val>
            <c:numRef>
              <c:f>(Uitstromers!$B$8,Uitstromers!$D$8,Uitstromers!$F$8,Uitstromers!$H$8,Uitstromers!$J$8)</c:f>
              <c:numCache>
                <c:formatCode>#,##0</c:formatCode>
                <c:ptCount val="5"/>
                <c:pt idx="0">
                  <c:v>1926</c:v>
                </c:pt>
                <c:pt idx="1">
                  <c:v>2448</c:v>
                </c:pt>
                <c:pt idx="2">
                  <c:v>1698</c:v>
                </c:pt>
                <c:pt idx="3">
                  <c:v>1691</c:v>
                </c:pt>
                <c:pt idx="4">
                  <c:v>1618</c:v>
                </c:pt>
              </c:numCache>
            </c:numRef>
          </c:val>
          <c:extLst>
            <c:ext xmlns:c16="http://schemas.microsoft.com/office/drawing/2014/chart" uri="{C3380CC4-5D6E-409C-BE32-E72D297353CC}">
              <c16:uniqueId val="{00000000-31B8-47A8-B4E0-4AAA7DAE6FC8}"/>
            </c:ext>
          </c:extLst>
        </c:ser>
        <c:ser>
          <c:idx val="1"/>
          <c:order val="1"/>
          <c:tx>
            <c:strRef>
              <c:f>Uitstromers!$A$9</c:f>
              <c:strCache>
                <c:ptCount val="1"/>
                <c:pt idx="0">
                  <c:v>Nieuwe baan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(Uitstromers!$B$2,Uitstromers!$D$2,Uitstromers!$F$2,Uitstromers!$H$2,Uitstromers!$J$2)</c:f>
              <c:numCache>
                <c:formatCode>General</c:formatCode>
                <c:ptCount val="5"/>
                <c:pt idx="0">
                  <c:v>2019</c:v>
                </c:pt>
                <c:pt idx="1">
                  <c:v>2020</c:v>
                </c:pt>
                <c:pt idx="2">
                  <c:v>2021</c:v>
                </c:pt>
                <c:pt idx="3">
                  <c:v>2022</c:v>
                </c:pt>
                <c:pt idx="4">
                  <c:v>2023</c:v>
                </c:pt>
              </c:numCache>
            </c:numRef>
          </c:cat>
          <c:val>
            <c:numRef>
              <c:f>(Uitstromers!$B$9,Uitstromers!$D$9,Uitstromers!$F$9,Uitstromers!$H$9,Uitstromers!$J$9)</c:f>
              <c:numCache>
                <c:formatCode>#,##0</c:formatCode>
                <c:ptCount val="5"/>
                <c:pt idx="0">
                  <c:v>2471</c:v>
                </c:pt>
                <c:pt idx="1">
                  <c:v>2300</c:v>
                </c:pt>
                <c:pt idx="2">
                  <c:v>2687</c:v>
                </c:pt>
                <c:pt idx="3">
                  <c:v>3079</c:v>
                </c:pt>
                <c:pt idx="4">
                  <c:v>2543</c:v>
                </c:pt>
              </c:numCache>
            </c:numRef>
          </c:val>
          <c:extLst>
            <c:ext xmlns:c16="http://schemas.microsoft.com/office/drawing/2014/chart" uri="{C3380CC4-5D6E-409C-BE32-E72D297353CC}">
              <c16:uniqueId val="{00000001-31B8-47A8-B4E0-4AAA7DAE6FC8}"/>
            </c:ext>
          </c:extLst>
        </c:ser>
        <c:dLbls>
          <c:dLblPos val="ctr"/>
          <c:showLegendKey val="0"/>
          <c:showVal val="1"/>
          <c:showCatName val="0"/>
          <c:showSerName val="0"/>
          <c:showPercent val="0"/>
          <c:showBubbleSize val="0"/>
        </c:dLbls>
        <c:gapWidth val="150"/>
        <c:overlap val="100"/>
        <c:axId val="429672096"/>
        <c:axId val="429280584"/>
      </c:barChart>
      <c:catAx>
        <c:axId val="429672096"/>
        <c:scaling>
          <c:orientation val="minMax"/>
        </c:scaling>
        <c:delete val="0"/>
        <c:axPos val="l"/>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280584"/>
        <c:crosses val="autoZero"/>
        <c:auto val="1"/>
        <c:lblAlgn val="ctr"/>
        <c:lblOffset val="100"/>
        <c:noMultiLvlLbl val="0"/>
      </c:catAx>
      <c:valAx>
        <c:axId val="4292805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67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Instroom zzp'ers - leeftijd jaar van instroom</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'Instroom zzp'!$B$2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'Instroom zzp'!$A$7:$A$12</c:f>
              <c:strCache>
                <c:ptCount val="6"/>
                <c:pt idx="0">
                  <c:v>24 jaar of jonger</c:v>
                </c:pt>
                <c:pt idx="1">
                  <c:v>25-34 jaar</c:v>
                </c:pt>
                <c:pt idx="2">
                  <c:v>35-44 jaar</c:v>
                </c:pt>
                <c:pt idx="3">
                  <c:v>45-54 jaar</c:v>
                </c:pt>
                <c:pt idx="4">
                  <c:v>55-64 jaar</c:v>
                </c:pt>
                <c:pt idx="5">
                  <c:v>65 jaar of ouder</c:v>
                </c:pt>
              </c:strCache>
            </c:strRef>
          </c:cat>
          <c:val>
            <c:numRef>
              <c:f>'Instroom zzp'!$B$7:$B$12</c:f>
              <c:numCache>
                <c:formatCode>#,##0</c:formatCode>
                <c:ptCount val="6"/>
                <c:pt idx="0">
                  <c:v>479</c:v>
                </c:pt>
                <c:pt idx="1">
                  <c:v>918</c:v>
                </c:pt>
                <c:pt idx="2">
                  <c:v>677</c:v>
                </c:pt>
                <c:pt idx="3">
                  <c:v>349</c:v>
                </c:pt>
                <c:pt idx="4">
                  <c:v>171</c:v>
                </c:pt>
                <c:pt idx="5">
                  <c:v>28</c:v>
                </c:pt>
              </c:numCache>
            </c:numRef>
          </c:val>
          <c:extLst>
            <c:ext xmlns:c16="http://schemas.microsoft.com/office/drawing/2014/chart" uri="{C3380CC4-5D6E-409C-BE32-E72D297353CC}">
              <c16:uniqueId val="{00000000-EAED-4930-AA5F-B53C876BAF4B}"/>
            </c:ext>
          </c:extLst>
        </c:ser>
        <c:ser>
          <c:idx val="1"/>
          <c:order val="1"/>
          <c:tx>
            <c:strRef>
              <c:f>'Instroom zzp'!$D$2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'Instroom zzp'!$D$7:$D$12</c:f>
              <c:numCache>
                <c:formatCode>#,##0</c:formatCode>
                <c:ptCount val="6"/>
                <c:pt idx="0">
                  <c:v>519</c:v>
                </c:pt>
                <c:pt idx="1">
                  <c:v>897</c:v>
                </c:pt>
                <c:pt idx="2">
                  <c:v>630</c:v>
                </c:pt>
                <c:pt idx="3">
                  <c:v>311</c:v>
                </c:pt>
                <c:pt idx="4">
                  <c:v>147</c:v>
                </c:pt>
                <c:pt idx="5">
                  <c:v>28</c:v>
                </c:pt>
              </c:numCache>
            </c:numRef>
          </c:val>
          <c:extLst>
            <c:ext xmlns:c16="http://schemas.microsoft.com/office/drawing/2014/chart" uri="{C3380CC4-5D6E-409C-BE32-E72D297353CC}">
              <c16:uniqueId val="{00000000-6009-4121-8D76-4D874B587527}"/>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met 1 wp,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Kwartaalcijfers!$D$18</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Kwartaalcijfers!$D$20:$D$23</c:f>
              <c:numCache>
                <c:formatCode>#,##0</c:formatCode>
                <c:ptCount val="4"/>
                <c:pt idx="0">
                  <c:v>21340</c:v>
                </c:pt>
                <c:pt idx="1">
                  <c:v>21455</c:v>
                </c:pt>
                <c:pt idx="2">
                  <c:v>21815</c:v>
                </c:pt>
                <c:pt idx="3">
                  <c:v>22185</c:v>
                </c:pt>
              </c:numCache>
            </c:numRef>
          </c:val>
          <c:extLst>
            <c:ext xmlns:c16="http://schemas.microsoft.com/office/drawing/2014/chart" uri="{C3380CC4-5D6E-409C-BE32-E72D297353CC}">
              <c16:uniqueId val="{00000001-4096-4394-A045-92AC6F78AD9B}"/>
            </c:ext>
          </c:extLst>
        </c:ser>
        <c:ser>
          <c:idx val="1"/>
          <c:order val="2"/>
          <c:tx>
            <c:strRef>
              <c:f>Kwartaalcijfers!$F$18</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4096-4394-A045-92AC6F78AD9B}"/>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Kwartaalcijfers!$F$20:$F$23</c:f>
              <c:numCache>
                <c:formatCode>#,##0</c:formatCode>
                <c:ptCount val="4"/>
                <c:pt idx="0">
                  <c:v>22530</c:v>
                </c:pt>
                <c:pt idx="1">
                  <c:v>22885</c:v>
                </c:pt>
                <c:pt idx="2">
                  <c:v>23140</c:v>
                </c:pt>
                <c:pt idx="3">
                  <c:v>23595</c:v>
                </c:pt>
              </c:numCache>
            </c:numRef>
          </c:val>
          <c:extLst>
            <c:ext xmlns:c16="http://schemas.microsoft.com/office/drawing/2014/chart" uri="{C3380CC4-5D6E-409C-BE32-E72D297353CC}">
              <c16:uniqueId val="{00000004-4096-4394-A045-92AC6F78AD9B}"/>
            </c:ext>
          </c:extLst>
        </c:ser>
        <c:ser>
          <c:idx val="2"/>
          <c:order val="3"/>
          <c:tx>
            <c:strRef>
              <c:f>Kwartaalcijfers!$H$18</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Kwartaalcijfers!$H$20:$H$23</c:f>
              <c:numCache>
                <c:formatCode>#,##0</c:formatCode>
                <c:ptCount val="4"/>
                <c:pt idx="0">
                  <c:v>23895</c:v>
                </c:pt>
                <c:pt idx="1">
                  <c:v>23945</c:v>
                </c:pt>
                <c:pt idx="2">
                  <c:v>24155</c:v>
                </c:pt>
                <c:pt idx="3">
                  <c:v>24445</c:v>
                </c:pt>
              </c:numCache>
            </c:numRef>
          </c:val>
          <c:extLst>
            <c:ext xmlns:c16="http://schemas.microsoft.com/office/drawing/2014/chart" uri="{C3380CC4-5D6E-409C-BE32-E72D297353CC}">
              <c16:uniqueId val="{00000005-4096-4394-A045-92AC6F78AD9B}"/>
            </c:ext>
          </c:extLst>
        </c:ser>
        <c:ser>
          <c:idx val="4"/>
          <c:order val="4"/>
          <c:tx>
            <c:strRef>
              <c:f>Kwartaalcijfers!$J$18</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Kwartaalcijfers!$J$20:$J$23</c:f>
              <c:numCache>
                <c:formatCode>#,##0</c:formatCode>
                <c:ptCount val="4"/>
                <c:pt idx="0">
                  <c:v>24565</c:v>
                </c:pt>
                <c:pt idx="1">
                  <c:v>24670</c:v>
                </c:pt>
                <c:pt idx="2">
                  <c:v>25045</c:v>
                </c:pt>
                <c:pt idx="3">
                  <c:v>25295</c:v>
                </c:pt>
              </c:numCache>
            </c:numRef>
          </c:val>
          <c:extLst>
            <c:ext xmlns:c16="http://schemas.microsoft.com/office/drawing/2014/chart" uri="{C3380CC4-5D6E-409C-BE32-E72D297353CC}">
              <c16:uniqueId val="{00000002-8E16-4313-81AD-B4F8A3682B2F}"/>
            </c:ext>
          </c:extLst>
        </c:ser>
        <c:ser>
          <c:idx val="5"/>
          <c:order val="5"/>
          <c:tx>
            <c:strRef>
              <c:f>Kwartaalcijfers!$L$18</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Kwartaalcijfers!$L$20:$L$22</c:f>
              <c:numCache>
                <c:formatCode>#,##0</c:formatCode>
                <c:ptCount val="3"/>
                <c:pt idx="0">
                  <c:v>25555</c:v>
                </c:pt>
                <c:pt idx="1">
                  <c:v>25575</c:v>
                </c:pt>
                <c:pt idx="2">
                  <c:v>25810</c:v>
                </c:pt>
              </c:numCache>
            </c:numRef>
          </c:val>
          <c:extLst>
            <c:ext xmlns:c16="http://schemas.microsoft.com/office/drawing/2014/chart" uri="{C3380CC4-5D6E-409C-BE32-E72D297353CC}">
              <c16:uniqueId val="{00000002-DC95-488C-9098-F361477BB747}"/>
            </c:ext>
          </c:extLst>
        </c:ser>
        <c:dLbls>
          <c:dLblPos val="inEnd"/>
          <c:showLegendKey val="0"/>
          <c:showVal val="1"/>
          <c:showCatName val="0"/>
          <c:showSerName val="0"/>
          <c:showPercent val="0"/>
          <c:showBubbleSize val="0"/>
        </c:dLbls>
        <c:gapWidth val="100"/>
        <c:axId val="237407824"/>
        <c:axId val="237408216"/>
        <c:extLst>
          <c:ext xmlns:c15="http://schemas.microsoft.com/office/drawing/2012/chart" uri="{02D57815-91ED-43cb-92C2-25804820EDAC}">
            <c15:filteredBarSeries>
              <c15:ser>
                <c:idx val="3"/>
                <c:order val="0"/>
                <c:tx>
                  <c:strRef>
                    <c:extLst>
                      <c:ext uri="{02D57815-91ED-43cb-92C2-25804820EDAC}">
                        <c15:formulaRef>
                          <c15:sqref>Kwartaalcijfers!$B$18</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Kwartaalcijfers!$B$20:$B$23</c15:sqref>
                        </c15:formulaRef>
                      </c:ext>
                    </c:extLst>
                    <c:numCache>
                      <c:formatCode>#,##0</c:formatCode>
                      <c:ptCount val="4"/>
                      <c:pt idx="0">
                        <c:v>20655</c:v>
                      </c:pt>
                      <c:pt idx="1">
                        <c:v>20655</c:v>
                      </c:pt>
                      <c:pt idx="2">
                        <c:v>20775</c:v>
                      </c:pt>
                      <c:pt idx="3">
                        <c:v>21105</c:v>
                      </c:pt>
                    </c:numCache>
                  </c:numRef>
                </c:val>
                <c:extLst>
                  <c:ext xmlns:c16="http://schemas.microsoft.com/office/drawing/2014/chart" uri="{C3380CC4-5D6E-409C-BE32-E72D297353CC}">
                    <c16:uniqueId val="{00000000-4096-4394-A045-92AC6F78AD9B}"/>
                  </c:ext>
                </c:extLst>
              </c15:ser>
            </c15:filteredBarSeries>
          </c:ext>
        </c:extLst>
      </c:barChart>
      <c:catAx>
        <c:axId val="237407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8216"/>
        <c:crosses val="autoZero"/>
        <c:auto val="1"/>
        <c:lblAlgn val="ctr"/>
        <c:lblOffset val="100"/>
        <c:noMultiLvlLbl val="0"/>
      </c:catAx>
      <c:valAx>
        <c:axId val="2374082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23740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Instroom zzp'ers - Herkomst jaar voor instroom</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'Instroom zzp'!$B$2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('Instroom zzp'!$A$15,'Instroom zzp'!$A$17,'Instroom zzp'!$A$32)</c:f>
              <c:strCache>
                <c:ptCount val="3"/>
                <c:pt idx="0">
                  <c:v>Geen werknemer of zelfstandige</c:v>
                </c:pt>
                <c:pt idx="1">
                  <c:v>Werknemer</c:v>
                </c:pt>
                <c:pt idx="2">
                  <c:v>Zelfstandige</c:v>
                </c:pt>
              </c:strCache>
            </c:strRef>
          </c:cat>
          <c:val>
            <c:numRef>
              <c:f>('Instroom zzp'!$B$15,'Instroom zzp'!$B$17,'Instroom zzp'!$B$32)</c:f>
              <c:numCache>
                <c:formatCode>#,##0</c:formatCode>
                <c:ptCount val="3"/>
                <c:pt idx="0">
                  <c:v>915</c:v>
                </c:pt>
                <c:pt idx="1">
                  <c:v>1166</c:v>
                </c:pt>
                <c:pt idx="2">
                  <c:v>541</c:v>
                </c:pt>
              </c:numCache>
            </c:numRef>
          </c:val>
          <c:extLst>
            <c:ext xmlns:c16="http://schemas.microsoft.com/office/drawing/2014/chart" uri="{C3380CC4-5D6E-409C-BE32-E72D297353CC}">
              <c16:uniqueId val="{00000000-AA35-4BD8-B0DF-37DE2E209FFD}"/>
            </c:ext>
          </c:extLst>
        </c:ser>
        <c:ser>
          <c:idx val="1"/>
          <c:order val="1"/>
          <c:tx>
            <c:strRef>
              <c:f>'Instroom zzp'!$D$2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('Instroom zzp'!$D$15,'Instroom zzp'!$D$17,'Instroom zzp'!$D$32)</c:f>
              <c:numCache>
                <c:formatCode>#,##0</c:formatCode>
                <c:ptCount val="3"/>
                <c:pt idx="0">
                  <c:v>926</c:v>
                </c:pt>
                <c:pt idx="1">
                  <c:v>1146</c:v>
                </c:pt>
                <c:pt idx="2">
                  <c:v>460</c:v>
                </c:pt>
              </c:numCache>
            </c:numRef>
          </c:val>
          <c:extLst>
            <c:ext xmlns:c16="http://schemas.microsoft.com/office/drawing/2014/chart" uri="{C3380CC4-5D6E-409C-BE32-E72D297353CC}">
              <c16:uniqueId val="{00000000-D7BA-4705-B7B7-455824E3E01C}"/>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nieuwe vacatures naar (minimum) aantal uren functie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Vacatures!$B$2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Vacatures!$A$20:$A$24</c:f>
              <c:strCache>
                <c:ptCount val="5"/>
                <c:pt idx="0">
                  <c:v>&lt; 12 uur per week</c:v>
                </c:pt>
                <c:pt idx="1">
                  <c:v>12 - 24 uur per week</c:v>
                </c:pt>
                <c:pt idx="2">
                  <c:v>24 - 32 uur per week</c:v>
                </c:pt>
                <c:pt idx="3">
                  <c:v>&gt;= 32 uur per week</c:v>
                </c:pt>
                <c:pt idx="4">
                  <c:v>onbekend</c:v>
                </c:pt>
              </c:strCache>
            </c:strRef>
          </c:cat>
          <c:val>
            <c:numRef>
              <c:f>Vacatures!$B$20:$B$24</c:f>
              <c:numCache>
                <c:formatCode>#,##0</c:formatCode>
                <c:ptCount val="5"/>
                <c:pt idx="0">
                  <c:v>1422</c:v>
                </c:pt>
                <c:pt idx="1">
                  <c:v>186</c:v>
                </c:pt>
                <c:pt idx="2">
                  <c:v>613</c:v>
                </c:pt>
                <c:pt idx="3">
                  <c:v>300</c:v>
                </c:pt>
                <c:pt idx="4">
                  <c:v>436</c:v>
                </c:pt>
              </c:numCache>
            </c:numRef>
          </c:val>
          <c:extLst>
            <c:ext xmlns:c16="http://schemas.microsoft.com/office/drawing/2014/chart" uri="{C3380CC4-5D6E-409C-BE32-E72D297353CC}">
              <c16:uniqueId val="{00000000-522C-4AA3-AE73-40B267C6FAB5}"/>
            </c:ext>
          </c:extLst>
        </c:ser>
        <c:ser>
          <c:idx val="1"/>
          <c:order val="1"/>
          <c:tx>
            <c:strRef>
              <c:f>Vacatures!$D$2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Vacatures!$A$20:$A$24</c:f>
              <c:strCache>
                <c:ptCount val="5"/>
                <c:pt idx="0">
                  <c:v>&lt; 12 uur per week</c:v>
                </c:pt>
                <c:pt idx="1">
                  <c:v>12 - 24 uur per week</c:v>
                </c:pt>
                <c:pt idx="2">
                  <c:v>24 - 32 uur per week</c:v>
                </c:pt>
                <c:pt idx="3">
                  <c:v>&gt;= 32 uur per week</c:v>
                </c:pt>
                <c:pt idx="4">
                  <c:v>onbekend</c:v>
                </c:pt>
              </c:strCache>
            </c:strRef>
          </c:cat>
          <c:val>
            <c:numRef>
              <c:f>Vacatures!$D$20:$D$24</c:f>
              <c:numCache>
                <c:formatCode>#,##0</c:formatCode>
                <c:ptCount val="5"/>
                <c:pt idx="0">
                  <c:v>547</c:v>
                </c:pt>
                <c:pt idx="1">
                  <c:v>131</c:v>
                </c:pt>
                <c:pt idx="2">
                  <c:v>221</c:v>
                </c:pt>
                <c:pt idx="3">
                  <c:v>139</c:v>
                </c:pt>
                <c:pt idx="4">
                  <c:v>936</c:v>
                </c:pt>
              </c:numCache>
            </c:numRef>
          </c:val>
          <c:extLst>
            <c:ext xmlns:c16="http://schemas.microsoft.com/office/drawing/2014/chart" uri="{C3380CC4-5D6E-409C-BE32-E72D297353CC}">
              <c16:uniqueId val="{00000000-A4B9-4796-9487-FEEE38E087C1}"/>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nieuwe vacatures naar uitstaand aantal weken van de functie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Vacatures!$B$2</c:f>
              <c:strCache>
                <c:ptCount val="1"/>
                <c:pt idx="0">
                  <c:v>2022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Vacatures!$A$26:$A$30</c:f>
              <c:strCache>
                <c:ptCount val="5"/>
                <c:pt idx="0">
                  <c:v>&lt; 2 weken</c:v>
                </c:pt>
                <c:pt idx="1">
                  <c:v>2 - 4 weken</c:v>
                </c:pt>
                <c:pt idx="2">
                  <c:v>4 - 8 weken</c:v>
                </c:pt>
                <c:pt idx="3">
                  <c:v>8 - 16 weken</c:v>
                </c:pt>
                <c:pt idx="4">
                  <c:v>&gt;= 16 weken</c:v>
                </c:pt>
              </c:strCache>
            </c:strRef>
          </c:cat>
          <c:val>
            <c:numRef>
              <c:f>Vacatures!$B$26:$B$30</c:f>
              <c:numCache>
                <c:formatCode>General</c:formatCode>
                <c:ptCount val="5"/>
                <c:pt idx="0">
                  <c:v>469</c:v>
                </c:pt>
                <c:pt idx="1">
                  <c:v>124</c:v>
                </c:pt>
                <c:pt idx="2">
                  <c:v>661</c:v>
                </c:pt>
                <c:pt idx="3">
                  <c:v>710</c:v>
                </c:pt>
                <c:pt idx="4">
                  <c:v>993</c:v>
                </c:pt>
              </c:numCache>
            </c:numRef>
          </c:val>
          <c:extLst>
            <c:ext xmlns:c16="http://schemas.microsoft.com/office/drawing/2014/chart" uri="{C3380CC4-5D6E-409C-BE32-E72D297353CC}">
              <c16:uniqueId val="{00000000-B0DB-4963-BD4C-ED2CADB34334}"/>
            </c:ext>
          </c:extLst>
        </c:ser>
        <c:ser>
          <c:idx val="1"/>
          <c:order val="1"/>
          <c:tx>
            <c:strRef>
              <c:f>Vacatures!$D$2</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Vacatures!$A$26:$A$30</c:f>
              <c:strCache>
                <c:ptCount val="5"/>
                <c:pt idx="0">
                  <c:v>&lt; 2 weken</c:v>
                </c:pt>
                <c:pt idx="1">
                  <c:v>2 - 4 weken</c:v>
                </c:pt>
                <c:pt idx="2">
                  <c:v>4 - 8 weken</c:v>
                </c:pt>
                <c:pt idx="3">
                  <c:v>8 - 16 weken</c:v>
                </c:pt>
                <c:pt idx="4">
                  <c:v>&gt;= 16 weken</c:v>
                </c:pt>
              </c:strCache>
            </c:strRef>
          </c:cat>
          <c:val>
            <c:numRef>
              <c:f>Vacatures!$D$26:$D$30</c:f>
              <c:numCache>
                <c:formatCode>General</c:formatCode>
                <c:ptCount val="5"/>
                <c:pt idx="0">
                  <c:v>560</c:v>
                </c:pt>
                <c:pt idx="1">
                  <c:v>164</c:v>
                </c:pt>
                <c:pt idx="2">
                  <c:v>383</c:v>
                </c:pt>
                <c:pt idx="3">
                  <c:v>392</c:v>
                </c:pt>
                <c:pt idx="4">
                  <c:v>475</c:v>
                </c:pt>
              </c:numCache>
            </c:numRef>
          </c:val>
          <c:extLst>
            <c:ext xmlns:c16="http://schemas.microsoft.com/office/drawing/2014/chart" uri="{C3380CC4-5D6E-409C-BE32-E72D297353CC}">
              <c16:uniqueId val="{00000001-B0DB-4963-BD4C-ED2CADB34334}"/>
            </c:ext>
          </c:extLst>
        </c:ser>
        <c:dLbls>
          <c:dLblPos val="outEnd"/>
          <c:showLegendKey val="0"/>
          <c:showVal val="1"/>
          <c:showCatName val="0"/>
          <c:showSerName val="0"/>
          <c:showPercent val="0"/>
          <c:showBubbleSize val="0"/>
        </c:dLbls>
        <c:gapWidth val="219"/>
        <c:overlap val="-27"/>
        <c:axId val="428740464"/>
        <c:axId val="428746344"/>
      </c:barChart>
      <c:catAx>
        <c:axId val="42874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6344"/>
        <c:crosses val="autoZero"/>
        <c:auto val="1"/>
        <c:lblAlgn val="ctr"/>
        <c:lblOffset val="100"/>
        <c:noMultiLvlLbl val="0"/>
      </c:catAx>
      <c:valAx>
        <c:axId val="428746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opleidingsniveau</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Eerstejaars!$A$7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(Eerstejaars!$C$7,Eerstejaars!$F$7,Eerstejaars!$I$7,Eerstejaars!$L$7,Eerstejaars!$O$7)</c15:sqref>
                  </c15:fullRef>
                </c:ext>
              </c:extLst>
              <c:f>(Eerstejaars!$F$7,Eerstejaars!$I$7,Eerstejaars!$L$7,Eerstejaars!$O$7)</c:f>
              <c:numCache>
                <c:formatCode>0%</c:formatCode>
                <c:ptCount val="4"/>
                <c:pt idx="0">
                  <c:v>0.42203052422030524</c:v>
                </c:pt>
                <c:pt idx="1">
                  <c:v>0.41055718475073316</c:v>
                </c:pt>
                <c:pt idx="2">
                  <c:v>0.41313606814615556</c:v>
                </c:pt>
                <c:pt idx="3">
                  <c:v>0.48217247097844113</c:v>
                </c:pt>
              </c:numCache>
            </c:numRef>
          </c:val>
          <c:extLst>
            <c:ext xmlns:c16="http://schemas.microsoft.com/office/drawing/2014/chart" uri="{C3380CC4-5D6E-409C-BE32-E72D297353CC}">
              <c16:uniqueId val="{00000000-9C16-49BD-9318-F8E66614530C}"/>
            </c:ext>
          </c:extLst>
        </c:ser>
        <c:ser>
          <c:idx val="1"/>
          <c:order val="1"/>
          <c:tx>
            <c:strRef>
              <c:f>Eerstejaars!$A$12</c:f>
              <c:strCache>
                <c:ptCount val="1"/>
                <c:pt idx="0">
                  <c:v>Mbo-3</c:v>
                </c:pt>
              </c:strCache>
            </c:strRef>
          </c:tx>
          <c:spPr>
            <a:solidFill>
              <a:schemeClr val="accent2"/>
            </a:solidFill>
            <a:ln>
              <a:noFill/>
            </a:ln>
            <a:effectLst/>
          </c:spPr>
          <c:invertIfNegative val="0"/>
          <c:dLbls>
            <c:dLbl>
              <c:idx val="0"/>
              <c:layout>
                <c:manualLayout>
                  <c:x val="1.548699590285629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23-428A-BA6C-8BD25458704F}"/>
                </c:ext>
              </c:extLst>
            </c:dLbl>
            <c:dLbl>
              <c:idx val="1"/>
              <c:layout>
                <c:manualLayout>
                  <c:x val="7.74349795142819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23-428A-BA6C-8BD25458704F}"/>
                </c:ext>
              </c:extLst>
            </c:dLbl>
            <c:dLbl>
              <c:idx val="2"/>
              <c:layout>
                <c:manualLayout>
                  <c:x val="1.8068161886665678E-2"/>
                  <c:y val="4.676816721313466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23-428A-BA6C-8BD25458704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(Eerstejaars!$C$12,Eerstejaars!$F$12,Eerstejaars!$I$12,Eerstejaars!$L$12,Eerstejaars!$O$12)</c15:sqref>
                  </c15:fullRef>
                </c:ext>
              </c:extLst>
              <c:f>(Eerstejaars!$F$12,Eerstejaars!$I$12,Eerstejaars!$L$12,Eerstejaars!$O$12)</c:f>
              <c:numCache>
                <c:formatCode>0%</c:formatCode>
                <c:ptCount val="4"/>
                <c:pt idx="0">
                  <c:v>0.41451006414510067</c:v>
                </c:pt>
                <c:pt idx="1">
                  <c:v>0.40636782572266444</c:v>
                </c:pt>
                <c:pt idx="2">
                  <c:v>0.41717103788388255</c:v>
                </c:pt>
                <c:pt idx="3">
                  <c:v>0.35060807075732447</c:v>
                </c:pt>
              </c:numCache>
            </c:numRef>
          </c:val>
          <c:extLst>
            <c:ext xmlns:c16="http://schemas.microsoft.com/office/drawing/2014/chart" uri="{C3380CC4-5D6E-409C-BE32-E72D297353CC}">
              <c16:uniqueId val="{00000000-F0E5-4834-80B0-799E2843C508}"/>
            </c:ext>
          </c:extLst>
        </c:ser>
        <c:ser>
          <c:idx val="2"/>
          <c:order val="2"/>
          <c:tx>
            <c:strRef>
              <c:f>Eerstejaars!$A$17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(Eerstejaars!$C$17,Eerstejaars!$F$17,Eerstejaars!$I$17,Eerstejaars!$L$17,Eerstejaars!$O$17)</c15:sqref>
                  </c15:fullRef>
                </c:ext>
              </c:extLst>
              <c:f>(Eerstejaars!$F$17,Eerstejaars!$I$17,Eerstejaars!$L$17,Eerstejaars!$O$17)</c:f>
              <c:numCache>
                <c:formatCode>0%</c:formatCode>
                <c:ptCount val="4"/>
                <c:pt idx="0">
                  <c:v>0.16345941163459413</c:v>
                </c:pt>
                <c:pt idx="1">
                  <c:v>0.18307498952660242</c:v>
                </c:pt>
                <c:pt idx="2">
                  <c:v>0.1696928939699619</c:v>
                </c:pt>
                <c:pt idx="3">
                  <c:v>0.16721945826423437</c:v>
                </c:pt>
              </c:numCache>
            </c:numRef>
          </c:val>
          <c:extLst>
            <c:ext xmlns:c16="http://schemas.microsoft.com/office/drawing/2014/chart" uri="{C3380CC4-5D6E-409C-BE32-E72D297353CC}">
              <c16:uniqueId val="{00000001-F0E5-4834-80B0-799E2843C508}"/>
            </c:ext>
          </c:extLst>
        </c:ser>
        <c:dLbls>
          <c:dLblPos val="outEnd"/>
          <c:showLegendKey val="0"/>
          <c:showVal val="1"/>
          <c:showCatName val="0"/>
          <c:showSerName val="0"/>
          <c:showPercent val="0"/>
          <c:showBubbleSize val="0"/>
        </c:dLbls>
        <c:gapWidth val="219"/>
        <c:overlap val="-27"/>
        <c:axId val="429283328"/>
        <c:axId val="429283720"/>
      </c:barChart>
      <c:catAx>
        <c:axId val="42928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720"/>
        <c:crosses val="autoZero"/>
        <c:auto val="1"/>
        <c:lblAlgn val="ctr"/>
        <c:lblOffset val="100"/>
        <c:noMultiLvlLbl val="0"/>
      </c:catAx>
      <c:valAx>
        <c:axId val="42928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328"/>
        <c:crosses val="autoZero"/>
        <c:crossBetween val="between"/>
      </c:valAx>
      <c:spPr>
        <a:noFill/>
        <a:ln>
          <a:noFill/>
        </a:ln>
        <a:effectLst/>
      </c:spPr>
    </c:plotArea>
    <c:legend>
      <c:legendPos val="r"/>
      <c:layout>
        <c:manualLayout>
          <c:xMode val="edge"/>
          <c:yMode val="edge"/>
          <c:x val="0.83159394251966878"/>
          <c:y val="0.31109484758388606"/>
          <c:w val="0.10668713428276058"/>
          <c:h val="0.259381187310092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vooropleiding</a:t>
            </a:r>
          </a:p>
        </c:rich>
      </c:tx>
      <c:layout>
        <c:manualLayout>
          <c:xMode val="edge"/>
          <c:yMode val="edge"/>
          <c:x val="0.22905466104335903"/>
          <c:y val="4.9523809523809526E-2"/>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3028699644734385"/>
          <c:h val="0.70525173979808553"/>
        </c:manualLayout>
      </c:layout>
      <c:barChart>
        <c:barDir val="col"/>
        <c:grouping val="clustered"/>
        <c:varyColors val="0"/>
        <c:ser>
          <c:idx val="1"/>
          <c:order val="0"/>
          <c:tx>
            <c:strRef>
              <c:f>Eerstejaars!$A$27</c:f>
              <c:strCache>
                <c:ptCount val="1"/>
                <c:pt idx="0">
                  <c:v>Vmbo/Vbo</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(Eerstejaars!$C$27,Eerstejaars!$F$27,Eerstejaars!$I$27,Eerstejaars!$L$27,Eerstejaars!$O$27)</c15:sqref>
                  </c15:fullRef>
                </c:ext>
              </c:extLst>
              <c:f>(Eerstejaars!$F$27,Eerstejaars!$I$27,Eerstejaars!$L$27,Eerstejaars!$O$27)</c:f>
              <c:numCache>
                <c:formatCode>0%</c:formatCode>
                <c:ptCount val="4"/>
                <c:pt idx="0">
                  <c:v>0.48728157487281576</c:v>
                </c:pt>
                <c:pt idx="1">
                  <c:v>0.49224968579807288</c:v>
                </c:pt>
                <c:pt idx="2">
                  <c:v>0.48576552342524099</c:v>
                </c:pt>
                <c:pt idx="3">
                  <c:v>0.48079049198452184</c:v>
                </c:pt>
              </c:numCache>
            </c:numRef>
          </c:val>
          <c:extLst>
            <c:ext xmlns:c16="http://schemas.microsoft.com/office/drawing/2014/chart" uri="{C3380CC4-5D6E-409C-BE32-E72D297353CC}">
              <c16:uniqueId val="{00000000-5CA5-4B66-AF2C-E9C08E297A79}"/>
            </c:ext>
          </c:extLst>
        </c:ser>
        <c:ser>
          <c:idx val="2"/>
          <c:order val="1"/>
          <c:tx>
            <c:strRef>
              <c:f>Eerstejaars!$A$28</c:f>
              <c:strCache>
                <c:ptCount val="1"/>
                <c:pt idx="0">
                  <c:v>Havo/Vwo</c:v>
                </c:pt>
              </c:strCache>
            </c:strRef>
          </c:tx>
          <c:spPr>
            <a:solidFill>
              <a:schemeClr val="accent2"/>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(Eerstejaars!$C$28,Eerstejaars!$F$28,Eerstejaars!$I$28,Eerstejaars!$L$28,Eerstejaars!$O$28)</c15:sqref>
                  </c15:fullRef>
                </c:ext>
              </c:extLst>
              <c:f>(Eerstejaars!$F$28,Eerstejaars!$I$28,Eerstejaars!$L$28,Eerstejaars!$O$28)</c:f>
              <c:numCache>
                <c:formatCode>0%</c:formatCode>
                <c:ptCount val="4"/>
                <c:pt idx="0">
                  <c:v>1.1723070117230701E-2</c:v>
                </c:pt>
                <c:pt idx="1">
                  <c:v>1.0054461667364893E-2</c:v>
                </c:pt>
                <c:pt idx="2">
                  <c:v>1.4122394082044385E-2</c:v>
                </c:pt>
                <c:pt idx="3">
                  <c:v>2.1282476506357104E-2</c:v>
                </c:pt>
              </c:numCache>
            </c:numRef>
          </c:val>
          <c:extLst>
            <c:ext xmlns:c16="http://schemas.microsoft.com/office/drawing/2014/chart" uri="{C3380CC4-5D6E-409C-BE32-E72D297353CC}">
              <c16:uniqueId val="{00000001-5CA5-4B66-AF2C-E9C08E297A79}"/>
            </c:ext>
          </c:extLst>
        </c:ser>
        <c:ser>
          <c:idx val="4"/>
          <c:order val="2"/>
          <c:tx>
            <c:strRef>
              <c:f>Eerstejaars!$A$29</c:f>
              <c:strCache>
                <c:ptCount val="1"/>
                <c:pt idx="0">
                  <c:v>Mbo-1</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(Eerstejaars!$C$29,Eerstejaars!$F$29,Eerstejaars!$I$29,Eerstejaars!$L$29,Eerstejaars!$O$29)</c15:sqref>
                  </c15:fullRef>
                </c:ext>
              </c:extLst>
              <c:f>(Eerstejaars!$F$29,Eerstejaars!$I$29,Eerstejaars!$L$29,Eerstejaars!$O$29)</c:f>
              <c:numCache>
                <c:formatCode>0%</c:formatCode>
                <c:ptCount val="4"/>
                <c:pt idx="0">
                  <c:v>0.15217872152178721</c:v>
                </c:pt>
                <c:pt idx="1">
                  <c:v>0.14767490573942188</c:v>
                </c:pt>
                <c:pt idx="2">
                  <c:v>0.14032728087872676</c:v>
                </c:pt>
                <c:pt idx="3">
                  <c:v>0.15644002211166391</c:v>
                </c:pt>
              </c:numCache>
            </c:numRef>
          </c:val>
          <c:extLst>
            <c:ext xmlns:c16="http://schemas.microsoft.com/office/drawing/2014/chart" uri="{C3380CC4-5D6E-409C-BE32-E72D297353CC}">
              <c16:uniqueId val="{00000002-5CA5-4B66-AF2C-E9C08E297A79}"/>
            </c:ext>
          </c:extLst>
        </c:ser>
        <c:ser>
          <c:idx val="5"/>
          <c:order val="3"/>
          <c:tx>
            <c:strRef>
              <c:f>Eerstejaars!$A$30</c:f>
              <c:strCache>
                <c:ptCount val="1"/>
                <c:pt idx="0">
                  <c:v>Mbo-2</c:v>
                </c:pt>
              </c:strCache>
            </c:strRef>
          </c:tx>
          <c:spPr>
            <a:solidFill>
              <a:schemeClr val="accent6"/>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(Eerstejaars!$C$30,Eerstejaars!$F$30,Eerstejaars!$I$30,Eerstejaars!$L$30,Eerstejaars!$O$30)</c15:sqref>
                  </c15:fullRef>
                </c:ext>
              </c:extLst>
              <c:f>(Eerstejaars!$F$30,Eerstejaars!$I$30,Eerstejaars!$L$30,Eerstejaars!$O$30)</c:f>
              <c:numCache>
                <c:formatCode>0%</c:formatCode>
                <c:ptCount val="4"/>
                <c:pt idx="0">
                  <c:v>0.1108161911081619</c:v>
                </c:pt>
                <c:pt idx="1">
                  <c:v>0.12065354000837872</c:v>
                </c:pt>
                <c:pt idx="2">
                  <c:v>0.13001569154898004</c:v>
                </c:pt>
                <c:pt idx="3">
                  <c:v>5.9425096738529574E-2</c:v>
                </c:pt>
              </c:numCache>
            </c:numRef>
          </c:val>
          <c:extLst>
            <c:ext xmlns:c16="http://schemas.microsoft.com/office/drawing/2014/chart" uri="{C3380CC4-5D6E-409C-BE32-E72D297353CC}">
              <c16:uniqueId val="{00000003-5CA5-4B66-AF2C-E9C08E297A79}"/>
            </c:ext>
          </c:extLst>
        </c:ser>
        <c:ser>
          <c:idx val="6"/>
          <c:order val="4"/>
          <c:tx>
            <c:strRef>
              <c:f>Eerstejaars!$A$31</c:f>
              <c:strCache>
                <c:ptCount val="1"/>
                <c:pt idx="0">
                  <c:v>Mbo-3</c:v>
                </c:pt>
              </c:strCache>
            </c:strRef>
          </c:tx>
          <c:spPr>
            <a:solidFill>
              <a:schemeClr val="accent1">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(Eerstejaars!$C$31,Eerstejaars!$F$31,Eerstejaars!$I$31,Eerstejaars!$L$31,Eerstejaars!$O$31)</c15:sqref>
                  </c15:fullRef>
                </c:ext>
              </c:extLst>
              <c:f>(Eerstejaars!$F$31,Eerstejaars!$I$31,Eerstejaars!$L$31,Eerstejaars!$O$31)</c:f>
              <c:numCache>
                <c:formatCode>0%</c:formatCode>
                <c:ptCount val="4"/>
                <c:pt idx="0">
                  <c:v>5.4191550541915504E-2</c:v>
                </c:pt>
                <c:pt idx="1">
                  <c:v>4.6920821114369501E-2</c:v>
                </c:pt>
                <c:pt idx="2">
                  <c:v>3.945303743555257E-2</c:v>
                </c:pt>
                <c:pt idx="3">
                  <c:v>2.4461028192371476E-2</c:v>
                </c:pt>
              </c:numCache>
            </c:numRef>
          </c:val>
          <c:extLst>
            <c:ext xmlns:c16="http://schemas.microsoft.com/office/drawing/2014/chart" uri="{C3380CC4-5D6E-409C-BE32-E72D297353CC}">
              <c16:uniqueId val="{00000004-5CA5-4B66-AF2C-E9C08E297A79}"/>
            </c:ext>
          </c:extLst>
        </c:ser>
        <c:ser>
          <c:idx val="7"/>
          <c:order val="5"/>
          <c:tx>
            <c:strRef>
              <c:f>Eerstejaars!$A$32</c:f>
              <c:strCache>
                <c:ptCount val="1"/>
                <c:pt idx="0">
                  <c:v>Mbo-4</c:v>
                </c:pt>
              </c:strCache>
            </c:strRef>
          </c:tx>
          <c:spPr>
            <a:solidFill>
              <a:schemeClr val="accent2">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(Eerstejaars!$C$32,Eerstejaars!$F$32,Eerstejaars!$I$32,Eerstejaars!$L$32,Eerstejaars!$O$32)</c15:sqref>
                  </c15:fullRef>
                </c:ext>
              </c:extLst>
              <c:f>(Eerstejaars!$F$32,Eerstejaars!$I$32,Eerstejaars!$L$32,Eerstejaars!$O$32)</c:f>
              <c:numCache>
                <c:formatCode>0%</c:formatCode>
                <c:ptCount val="4"/>
                <c:pt idx="0">
                  <c:v>9.0687900906879001E-3</c:v>
                </c:pt>
                <c:pt idx="1">
                  <c:v>1.0263929618768328E-2</c:v>
                </c:pt>
                <c:pt idx="2">
                  <c:v>1.1208249271463798E-2</c:v>
                </c:pt>
                <c:pt idx="3">
                  <c:v>1.8518518518518517E-2</c:v>
                </c:pt>
              </c:numCache>
            </c:numRef>
          </c:val>
          <c:extLst>
            <c:ext xmlns:c16="http://schemas.microsoft.com/office/drawing/2014/chart" uri="{C3380CC4-5D6E-409C-BE32-E72D297353CC}">
              <c16:uniqueId val="{00000005-5CA5-4B66-AF2C-E9C08E297A79}"/>
            </c:ext>
          </c:extLst>
        </c:ser>
        <c:ser>
          <c:idx val="8"/>
          <c:order val="6"/>
          <c:tx>
            <c:strRef>
              <c:f>Eerstejaars!$A$33</c:f>
              <c:strCache>
                <c:ptCount val="1"/>
                <c:pt idx="0">
                  <c:v>Geen</c:v>
                </c:pt>
              </c:strCache>
            </c:strRef>
          </c:tx>
          <c:spPr>
            <a:solidFill>
              <a:schemeClr val="accent3">
                <a:lumMod val="60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(Eerstejaars!$C$33,Eerstejaars!$F$33,Eerstejaars!$I$33,Eerstejaars!$L$33,Eerstejaars!$O$33)</c15:sqref>
                  </c15:fullRef>
                </c:ext>
              </c:extLst>
              <c:f>(Eerstejaars!$F$33,Eerstejaars!$I$33,Eerstejaars!$L$33,Eerstejaars!$O$33)</c:f>
              <c:numCache>
                <c:formatCode>0%</c:formatCode>
                <c:ptCount val="4"/>
                <c:pt idx="0">
                  <c:v>0.17474010174740101</c:v>
                </c:pt>
                <c:pt idx="1">
                  <c:v>0.17218265605362379</c:v>
                </c:pt>
                <c:pt idx="2">
                  <c:v>0.17910782335799147</c:v>
                </c:pt>
                <c:pt idx="3">
                  <c:v>0.23908236594803758</c:v>
                </c:pt>
              </c:numCache>
            </c:numRef>
          </c:val>
          <c:extLst>
            <c:ext xmlns:c16="http://schemas.microsoft.com/office/drawing/2014/chart" uri="{C3380CC4-5D6E-409C-BE32-E72D297353CC}">
              <c16:uniqueId val="{00000006-5CA5-4B66-AF2C-E9C08E297A79}"/>
            </c:ext>
          </c:extLst>
        </c:ser>
        <c:dLbls>
          <c:dLblPos val="outEnd"/>
          <c:showLegendKey val="0"/>
          <c:showVal val="1"/>
          <c:showCatName val="0"/>
          <c:showSerName val="0"/>
          <c:showPercent val="0"/>
          <c:showBubbleSize val="0"/>
        </c:dLbls>
        <c:gapWidth val="219"/>
        <c:overlap val="-27"/>
        <c:axId val="429281368"/>
        <c:axId val="429281760"/>
        <c:extLst/>
      </c:barChart>
      <c:catAx>
        <c:axId val="429281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1760"/>
        <c:crosses val="autoZero"/>
        <c:auto val="1"/>
        <c:lblAlgn val="ctr"/>
        <c:lblOffset val="100"/>
        <c:noMultiLvlLbl val="0"/>
      </c:catAx>
      <c:valAx>
        <c:axId val="429281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1368"/>
        <c:crosses val="autoZero"/>
        <c:crossBetween val="between"/>
      </c:valAx>
      <c:spPr>
        <a:noFill/>
        <a:ln>
          <a:noFill/>
        </a:ln>
        <a:effectLst/>
      </c:spPr>
    </c:plotArea>
    <c:legend>
      <c:legendPos val="r"/>
      <c:layout>
        <c:manualLayout>
          <c:xMode val="edge"/>
          <c:yMode val="edge"/>
          <c:x val="0.81505910705752815"/>
          <c:y val="0.2171371578552681"/>
          <c:w val="0.17327889657764486"/>
          <c:h val="0.605222770390215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Verdeling eerstejaars naar leerweg</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3210534215211376"/>
          <c:h val="0.70525173979808553"/>
        </c:manualLayout>
      </c:layout>
      <c:barChart>
        <c:barDir val="col"/>
        <c:grouping val="clustered"/>
        <c:varyColors val="0"/>
        <c:ser>
          <c:idx val="0"/>
          <c:order val="0"/>
          <c:tx>
            <c:strRef>
              <c:f>Eerstejaars!$A$22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(Eerstejaars!$C$22,Eerstejaars!$F$22,Eerstejaars!$I$22,Eerstejaars!$L$22,Eerstejaars!$O$22)</c15:sqref>
                  </c15:fullRef>
                </c:ext>
              </c:extLst>
              <c:f>(Eerstejaars!$F$22,Eerstejaars!$I$22,Eerstejaars!$L$22,Eerstejaars!$O$22)</c:f>
              <c:numCache>
                <c:formatCode>0%</c:formatCode>
                <c:ptCount val="4"/>
                <c:pt idx="0">
                  <c:v>0.26410086264100863</c:v>
                </c:pt>
                <c:pt idx="1">
                  <c:v>0.25157100963552576</c:v>
                </c:pt>
                <c:pt idx="2">
                  <c:v>0.27661959201972652</c:v>
                </c:pt>
                <c:pt idx="3">
                  <c:v>0.26368159203980102</c:v>
                </c:pt>
              </c:numCache>
            </c:numRef>
          </c:val>
          <c:extLst>
            <c:ext xmlns:c16="http://schemas.microsoft.com/office/drawing/2014/chart" uri="{C3380CC4-5D6E-409C-BE32-E72D297353CC}">
              <c16:uniqueId val="{00000000-2E99-4F03-B3E8-6A39E6A576B2}"/>
            </c:ext>
          </c:extLst>
        </c:ser>
        <c:ser>
          <c:idx val="1"/>
          <c:order val="1"/>
          <c:tx>
            <c:strRef>
              <c:f>Eerstejaars!$A$23</c:f>
              <c:strCache>
                <c:ptCount val="1"/>
                <c:pt idx="0">
                  <c:v>BOL totaal</c:v>
                </c:pt>
              </c:strCache>
            </c:strRef>
          </c:tx>
          <c:spPr>
            <a:solidFill>
              <a:schemeClr val="accent2"/>
            </a:solidFill>
            <a:ln>
              <a:noFill/>
            </a:ln>
            <a:effectLst/>
          </c:spPr>
          <c:invertIfNegative val="0"/>
          <c:dLbls>
            <c:dLbl>
              <c:idx val="0"/>
              <c:layout>
                <c:manualLayout>
                  <c:x val="7.74849799128832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99-4F03-B3E8-6A39E6A576B2}"/>
                </c:ext>
              </c:extLst>
            </c:dLbl>
            <c:dLbl>
              <c:idx val="1"/>
              <c:layout>
                <c:manualLayout>
                  <c:x val="1.03313306550511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99-4F03-B3E8-6A39E6A576B2}"/>
                </c:ext>
              </c:extLst>
            </c:dLbl>
            <c:dLbl>
              <c:idx val="2"/>
              <c:layout>
                <c:manualLayout>
                  <c:x val="1.03313306550511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99-4F03-B3E8-6A39E6A576B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(Eerstejaars!$C$23,Eerstejaars!$F$23,Eerstejaars!$I$23,Eerstejaars!$L$23,Eerstejaars!$O$23)</c15:sqref>
                  </c15:fullRef>
                </c:ext>
              </c:extLst>
              <c:f>(Eerstejaars!$F$23,Eerstejaars!$I$23,Eerstejaars!$L$23,Eerstejaars!$O$23)</c:f>
              <c:numCache>
                <c:formatCode>0%</c:formatCode>
                <c:ptCount val="4"/>
                <c:pt idx="0">
                  <c:v>0.73589913735899137</c:v>
                </c:pt>
                <c:pt idx="1">
                  <c:v>0.74842899036447419</c:v>
                </c:pt>
                <c:pt idx="2">
                  <c:v>0.68415153553015018</c:v>
                </c:pt>
                <c:pt idx="3">
                  <c:v>0.73631840796019898</c:v>
                </c:pt>
              </c:numCache>
            </c:numRef>
          </c:val>
          <c:extLst>
            <c:ext xmlns:c16="http://schemas.microsoft.com/office/drawing/2014/chart" uri="{C3380CC4-5D6E-409C-BE32-E72D297353CC}">
              <c16:uniqueId val="{00000001-2E99-4F03-B3E8-6A39E6A576B2}"/>
            </c:ext>
          </c:extLst>
        </c:ser>
        <c:ser>
          <c:idx val="2"/>
          <c:order val="2"/>
          <c:tx>
            <c:strRef>
              <c:f>Eerstejaars!$A$24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(Eerstejaars!$B$2,Eerstejaars!$E$2,Eerstejaars!$H$2,Eerstejaars!$K$2,Eerstejaars!$N$2)</c15:sqref>
                  </c15:fullRef>
                </c:ext>
              </c:extLst>
              <c:f>(Eerstejaars!$E$2,Eerstejaars!$H$2,Eerstejaars!$K$2,Eerstejaars!$N$2)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(Eerstejaars!$C$24,Eerstejaars!$F$24,Eerstejaars!$I$24,Eerstejaars!$L$24,Eerstejaars!$O$24)</c15:sqref>
                  </c15:fullRef>
                </c:ext>
              </c:extLst>
              <c:f>(Eerstejaars!$F$24,Eerstejaars!$I$24,Eerstejaars!$L$24,Eerstejaars!$O$24)</c:f>
              <c:numCache>
                <c:formatCode>0%</c:formatCode>
                <c:ptCount val="4"/>
                <c:pt idx="2">
                  <c:v>3.9228872450123291E-2</c:v>
                </c:pt>
              </c:numCache>
            </c:numRef>
          </c:val>
          <c:extLst>
            <c:ext xmlns:c16="http://schemas.microsoft.com/office/drawing/2014/chart" uri="{C3380CC4-5D6E-409C-BE32-E72D297353CC}">
              <c16:uniqueId val="{00000002-2E99-4F03-B3E8-6A39E6A576B2}"/>
            </c:ext>
          </c:extLst>
        </c:ser>
        <c:dLbls>
          <c:dLblPos val="outEnd"/>
          <c:showLegendKey val="0"/>
          <c:showVal val="1"/>
          <c:showCatName val="0"/>
          <c:showSerName val="0"/>
          <c:showPercent val="0"/>
          <c:showBubbleSize val="0"/>
        </c:dLbls>
        <c:gapWidth val="219"/>
        <c:overlap val="-27"/>
        <c:axId val="429283328"/>
        <c:axId val="429283720"/>
      </c:barChart>
      <c:catAx>
        <c:axId val="42928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720"/>
        <c:crosses val="autoZero"/>
        <c:auto val="1"/>
        <c:lblAlgn val="ctr"/>
        <c:lblOffset val="100"/>
        <c:noMultiLvlLbl val="0"/>
      </c:catAx>
      <c:valAx>
        <c:axId val="429283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9283328"/>
        <c:crosses val="autoZero"/>
        <c:crossBetween val="between"/>
      </c:valAx>
      <c:spPr>
        <a:noFill/>
        <a:ln>
          <a:noFill/>
        </a:ln>
        <a:effectLst/>
      </c:spPr>
    </c:plotArea>
    <c:legend>
      <c:legendPos val="r"/>
      <c:layout>
        <c:manualLayout>
          <c:xMode val="edge"/>
          <c:yMode val="edge"/>
          <c:x val="0.81867985931493525"/>
          <c:y val="0.3059864643356362"/>
          <c:w val="0.15834370872806269"/>
          <c:h val="0.514808982210557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leerlingen naar opleidingsniveau</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Leerlingen!$A$7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(Leerlingen!$C$7,Leerlingen!$F$7,Leerlingen!$I$7,Leerlingen!$L$7,Leerlingen!$O$7)</c15:sqref>
                  </c15:fullRef>
                </c:ext>
              </c:extLst>
              <c:f>(Leerlingen!$F$7,Leerlingen!$I$7,Leerlingen!$L$7,Leerlingen!$O$7)</c:f>
              <c:numCache>
                <c:formatCode>0%</c:formatCode>
                <c:ptCount val="4"/>
                <c:pt idx="0">
                  <c:v>0.38766859344894028</c:v>
                </c:pt>
                <c:pt idx="1">
                  <c:v>0.39715426859710434</c:v>
                </c:pt>
                <c:pt idx="2">
                  <c:v>0.4045399270368869</c:v>
                </c:pt>
                <c:pt idx="3">
                  <c:v>0.39325842696629215</c:v>
                </c:pt>
              </c:numCache>
            </c:numRef>
          </c:val>
          <c:extLst>
            <c:ext xmlns:c16="http://schemas.microsoft.com/office/drawing/2014/chart" uri="{C3380CC4-5D6E-409C-BE32-E72D297353CC}">
              <c16:uniqueId val="{00000000-9C16-49BD-9318-F8E66614530C}"/>
            </c:ext>
          </c:extLst>
        </c:ser>
        <c:ser>
          <c:idx val="1"/>
          <c:order val="1"/>
          <c:tx>
            <c:strRef>
              <c:f>Leerlingen!$A$12</c:f>
              <c:strCache>
                <c:ptCount val="1"/>
                <c:pt idx="0">
                  <c:v>Mbo-3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(Leerlingen!$C$12,Leerlingen!$F$12,Leerlingen!$I$12,Leerlingen!$L$12,Leerlingen!$O$12)</c15:sqref>
                  </c15:fullRef>
                </c:ext>
              </c:extLst>
              <c:f>(Leerlingen!$F$12,Leerlingen!$I$12,Leerlingen!$L$12,Leerlingen!$O$12)</c:f>
              <c:numCache>
                <c:formatCode>0%</c:formatCode>
                <c:ptCount val="4"/>
                <c:pt idx="0">
                  <c:v>0.45831727681438666</c:v>
                </c:pt>
                <c:pt idx="1">
                  <c:v>0.43671992011982025</c:v>
                </c:pt>
                <c:pt idx="2">
                  <c:v>0.42696932846912578</c:v>
                </c:pt>
                <c:pt idx="3">
                  <c:v>0.43132448076268298</c:v>
                </c:pt>
              </c:numCache>
            </c:numRef>
          </c:val>
          <c:extLst>
            <c:ext xmlns:c16="http://schemas.microsoft.com/office/drawing/2014/chart" uri="{C3380CC4-5D6E-409C-BE32-E72D297353CC}">
              <c16:uniqueId val="{00000000-71C4-4008-833F-14C7EA48D163}"/>
            </c:ext>
          </c:extLst>
        </c:ser>
        <c:ser>
          <c:idx val="2"/>
          <c:order val="2"/>
          <c:tx>
            <c:strRef>
              <c:f>Leerlingen!$A$17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(Leerlingen!$C$17,Leerlingen!$F$17,Leerlingen!$I$17,Leerlingen!$L$17,Leerlingen!$O$17)</c15:sqref>
                  </c15:fullRef>
                </c:ext>
              </c:extLst>
              <c:f>(Leerlingen!$F$17,Leerlingen!$I$17,Leerlingen!$L$17,Leerlingen!$O$17)</c:f>
              <c:numCache>
                <c:formatCode>0%</c:formatCode>
                <c:ptCount val="4"/>
                <c:pt idx="0">
                  <c:v>0.15401412973667308</c:v>
                </c:pt>
                <c:pt idx="1">
                  <c:v>0.16612581128307538</c:v>
                </c:pt>
                <c:pt idx="2">
                  <c:v>0.16849074449398729</c:v>
                </c:pt>
                <c:pt idx="3">
                  <c:v>0.17541709227102487</c:v>
                </c:pt>
              </c:numCache>
            </c:numRef>
          </c:val>
          <c:extLst>
            <c:ext xmlns:c16="http://schemas.microsoft.com/office/drawing/2014/chart" uri="{C3380CC4-5D6E-409C-BE32-E72D297353CC}">
              <c16:uniqueId val="{00000001-71C4-4008-833F-14C7EA48D163}"/>
            </c:ext>
          </c:extLst>
        </c:ser>
        <c:dLbls>
          <c:dLblPos val="outEnd"/>
          <c:showLegendKey val="0"/>
          <c:showVal val="1"/>
          <c:showCatName val="0"/>
          <c:showSerName val="0"/>
          <c:showPercent val="0"/>
          <c:showBubbleSize val="0"/>
        </c:dLbls>
        <c:gapWidth val="219"/>
        <c:overlap val="-27"/>
        <c:axId val="429844528"/>
        <c:axId val="429844136"/>
      </c:barChart>
      <c:catAx>
        <c:axId val="4298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136"/>
        <c:crosses val="autoZero"/>
        <c:auto val="1"/>
        <c:lblAlgn val="ctr"/>
        <c:lblOffset val="100"/>
        <c:noMultiLvlLbl val="0"/>
      </c:catAx>
      <c:valAx>
        <c:axId val="42984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528"/>
        <c:crosses val="autoZero"/>
        <c:crossBetween val="between"/>
      </c:valAx>
      <c:spPr>
        <a:noFill/>
        <a:ln>
          <a:noFill/>
        </a:ln>
        <a:effectLst/>
      </c:spPr>
    </c:plotArea>
    <c:legend>
      <c:legendPos val="r"/>
      <c:layout>
        <c:manualLayout>
          <c:xMode val="edge"/>
          <c:yMode val="edge"/>
          <c:x val="0.83159388862222894"/>
          <c:y val="0.3939678948971157"/>
          <c:w val="0.10668713428276058"/>
          <c:h val="0.3201548701439944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leerlingen naar leerweg</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2435687563616102"/>
          <c:h val="0.70525173979808553"/>
        </c:manualLayout>
      </c:layout>
      <c:barChart>
        <c:barDir val="col"/>
        <c:grouping val="clustered"/>
        <c:varyColors val="0"/>
        <c:ser>
          <c:idx val="0"/>
          <c:order val="0"/>
          <c:tx>
            <c:strRef>
              <c:f>Leerlingen!$A$22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(Leerlingen!$C$22,Leerlingen!$F$22,Leerlingen!$I$22,Leerlingen!$L$22,Leerlingen!$O$22)</c15:sqref>
                  </c15:fullRef>
                </c:ext>
              </c:extLst>
              <c:f>(Leerlingen!$F$22,Leerlingen!$I$22,Leerlingen!$L$22,Leerlingen!$O$22)</c:f>
              <c:numCache>
                <c:formatCode>0%</c:formatCode>
                <c:ptCount val="4"/>
                <c:pt idx="0">
                  <c:v>0.26949261400128455</c:v>
                </c:pt>
                <c:pt idx="1">
                  <c:v>0.24563155267099351</c:v>
                </c:pt>
                <c:pt idx="2">
                  <c:v>0.25861370085123631</c:v>
                </c:pt>
                <c:pt idx="3">
                  <c:v>0.29499489274770174</c:v>
                </c:pt>
              </c:numCache>
            </c:numRef>
          </c:val>
          <c:extLst>
            <c:ext xmlns:c16="http://schemas.microsoft.com/office/drawing/2014/chart" uri="{C3380CC4-5D6E-409C-BE32-E72D297353CC}">
              <c16:uniqueId val="{00000000-1029-43FA-92AD-E1E6479149CA}"/>
            </c:ext>
          </c:extLst>
        </c:ser>
        <c:ser>
          <c:idx val="1"/>
          <c:order val="1"/>
          <c:tx>
            <c:strRef>
              <c:f>Leerlingen!$A$23</c:f>
              <c:strCache>
                <c:ptCount val="1"/>
                <c:pt idx="0">
                  <c:v>BOL totaal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(Leerlingen!$C$23,Leerlingen!$F$23,Leerlingen!$I$23,Leerlingen!$L$23,Leerlingen!$O$23)</c15:sqref>
                  </c15:fullRef>
                </c:ext>
              </c:extLst>
              <c:f>(Leerlingen!$F$23,Leerlingen!$I$23,Leerlingen!$L$23,Leerlingen!$O$23)</c:f>
              <c:numCache>
                <c:formatCode>0%</c:formatCode>
                <c:ptCount val="4"/>
                <c:pt idx="0">
                  <c:v>0.73050738599871545</c:v>
                </c:pt>
                <c:pt idx="1">
                  <c:v>0.75436844732900654</c:v>
                </c:pt>
                <c:pt idx="2">
                  <c:v>0.71720037832725303</c:v>
                </c:pt>
                <c:pt idx="3">
                  <c:v>0.68164794007490637</c:v>
                </c:pt>
              </c:numCache>
            </c:numRef>
          </c:val>
          <c:extLst>
            <c:ext xmlns:c16="http://schemas.microsoft.com/office/drawing/2014/chart" uri="{C3380CC4-5D6E-409C-BE32-E72D297353CC}">
              <c16:uniqueId val="{00000001-1029-43FA-92AD-E1E6479149CA}"/>
            </c:ext>
          </c:extLst>
        </c:ser>
        <c:ser>
          <c:idx val="2"/>
          <c:order val="2"/>
          <c:tx>
            <c:strRef>
              <c:f>Leerlingen!$A$24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(Leerlingen!$B$2,Leerlingen!$E$2,Leerlingen!$H$2,Leerlingen!$K$2,Leerlingen!$N$2)</c15:sqref>
                  </c15:fullRef>
                </c:ext>
              </c:extLst>
              <c:f>(Leerlingen!$E$2,Leerlingen!$H$2,Leerlingen!$K$2,Leerlingen!$N$2)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(Leerlingen!$C$24,Leerlingen!$F$24,Leerlingen!$I$24,Leerlingen!$L$24,Leerlingen!$O$24)</c15:sqref>
                  </c15:fullRef>
                </c:ext>
              </c:extLst>
              <c:f>(Leerlingen!$F$24,Leerlingen!$I$24,Leerlingen!$L$24,Leerlingen!$O$24)</c:f>
              <c:numCache>
                <c:formatCode>0%</c:formatCode>
                <c:ptCount val="4"/>
                <c:pt idx="2">
                  <c:v>2.4185920821510606E-2</c:v>
                </c:pt>
                <c:pt idx="3">
                  <c:v>2.3357167177391898E-2</c:v>
                </c:pt>
              </c:numCache>
            </c:numRef>
          </c:val>
          <c:extLst>
            <c:ext xmlns:c16="http://schemas.microsoft.com/office/drawing/2014/chart" uri="{C3380CC4-5D6E-409C-BE32-E72D297353CC}">
              <c16:uniqueId val="{00000002-1029-43FA-92AD-E1E6479149CA}"/>
            </c:ext>
          </c:extLst>
        </c:ser>
        <c:dLbls>
          <c:dLblPos val="outEnd"/>
          <c:showLegendKey val="0"/>
          <c:showVal val="1"/>
          <c:showCatName val="0"/>
          <c:showSerName val="0"/>
          <c:showPercent val="0"/>
          <c:showBubbleSize val="0"/>
        </c:dLbls>
        <c:gapWidth val="219"/>
        <c:overlap val="-27"/>
        <c:axId val="429844528"/>
        <c:axId val="429844136"/>
      </c:barChart>
      <c:catAx>
        <c:axId val="42984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136"/>
        <c:crosses val="autoZero"/>
        <c:auto val="1"/>
        <c:lblAlgn val="ctr"/>
        <c:lblOffset val="100"/>
        <c:noMultiLvlLbl val="0"/>
      </c:catAx>
      <c:valAx>
        <c:axId val="42984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4528"/>
        <c:crosses val="autoZero"/>
        <c:crossBetween val="between"/>
      </c:valAx>
      <c:spPr>
        <a:noFill/>
        <a:ln>
          <a:noFill/>
        </a:ln>
        <a:effectLst/>
      </c:spPr>
    </c:plotArea>
    <c:legend>
      <c:legendPos val="r"/>
      <c:layout>
        <c:manualLayout>
          <c:xMode val="edge"/>
          <c:yMode val="edge"/>
          <c:x val="0.82121561467474957"/>
          <c:y val="0.33258674507118835"/>
          <c:w val="0.16376739912933105"/>
          <c:h val="0.4531473911029663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 gediplomeerden naar opleidingsniveau</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4566623957052391"/>
          <c:h val="0.70525173979808553"/>
        </c:manualLayout>
      </c:layout>
      <c:barChart>
        <c:barDir val="col"/>
        <c:grouping val="clustered"/>
        <c:varyColors val="0"/>
        <c:ser>
          <c:idx val="0"/>
          <c:order val="0"/>
          <c:tx>
            <c:strRef>
              <c:f>Gediplomeerden!$A$7</c:f>
              <c:strCache>
                <c:ptCount val="1"/>
                <c:pt idx="0">
                  <c:v>Mbo-2</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(Gediplomeerden!$C$7,Gediplomeerden!$F$7,Gediplomeerden!$I$7,Gediplomeerden!$L$7,Gediplomeerden!$O$7)</c15:sqref>
                  </c15:fullRef>
                </c:ext>
              </c:extLst>
              <c:f>(Gediplomeerden!$F$7,Gediplomeerden!$I$7,Gediplomeerden!$L$7,Gediplomeerden!$O$7)</c:f>
              <c:numCache>
                <c:formatCode>0%</c:formatCode>
                <c:ptCount val="4"/>
                <c:pt idx="0">
                  <c:v>0.31210937500000002</c:v>
                </c:pt>
                <c:pt idx="1">
                  <c:v>0.37217099748533111</c:v>
                </c:pt>
                <c:pt idx="2">
                  <c:v>0.3998340937370386</c:v>
                </c:pt>
                <c:pt idx="3">
                  <c:v>0.40880906564036773</c:v>
                </c:pt>
              </c:numCache>
            </c:numRef>
          </c:val>
          <c:extLst>
            <c:ext xmlns:c16="http://schemas.microsoft.com/office/drawing/2014/chart" uri="{C3380CC4-5D6E-409C-BE32-E72D297353CC}">
              <c16:uniqueId val="{00000000-9C16-49BD-9318-F8E66614530C}"/>
            </c:ext>
          </c:extLst>
        </c:ser>
        <c:ser>
          <c:idx val="1"/>
          <c:order val="1"/>
          <c:tx>
            <c:strRef>
              <c:f>Gediplomeerden!$A$12</c:f>
              <c:strCache>
                <c:ptCount val="1"/>
                <c:pt idx="0">
                  <c:v>Mbo-3</c:v>
                </c:pt>
              </c:strCache>
            </c:strRef>
          </c:tx>
          <c:spPr>
            <a:solidFill>
              <a:schemeClr val="accent2"/>
            </a:solidFill>
            <a:ln>
              <a:noFill/>
            </a:ln>
            <a:effectLst/>
          </c:spPr>
          <c:invertIfNegative val="0"/>
          <c:dLbls>
            <c:dLbl>
              <c:idx val="0"/>
              <c:layout>
                <c:manualLayout>
                  <c:x val="-2.5930864989460804E-17"/>
                  <c:y val="1.65975103734439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B4-48FE-8FA1-6201ACCC6F6E}"/>
                </c:ext>
              </c:extLst>
            </c:dLbl>
            <c:dLbl>
              <c:idx val="3"/>
              <c:layout>
                <c:manualLayout>
                  <c:x val="8.4865629420084864E-3"/>
                  <c:y val="1.10650069156293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B4-48FE-8FA1-6201ACCC6F6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(Gediplomeerden!$C$12,Gediplomeerden!$F$12,Gediplomeerden!$I$12,Gediplomeerden!$L$12,Gediplomeerden!$O$12)</c15:sqref>
                  </c15:fullRef>
                </c:ext>
              </c:extLst>
              <c:f>(Gediplomeerden!$F$12,Gediplomeerden!$I$12,Gediplomeerden!$L$12,Gediplomeerden!$O$12)</c:f>
              <c:numCache>
                <c:formatCode>0%</c:formatCode>
                <c:ptCount val="4"/>
                <c:pt idx="0">
                  <c:v>0.55195312500000004</c:v>
                </c:pt>
                <c:pt idx="1">
                  <c:v>0.45222129086336965</c:v>
                </c:pt>
                <c:pt idx="2">
                  <c:v>0.45956034840315224</c:v>
                </c:pt>
                <c:pt idx="3">
                  <c:v>0.44750908702159503</c:v>
                </c:pt>
              </c:numCache>
            </c:numRef>
          </c:val>
          <c:extLst>
            <c:ext xmlns:c16="http://schemas.microsoft.com/office/drawing/2014/chart" uri="{C3380CC4-5D6E-409C-BE32-E72D297353CC}">
              <c16:uniqueId val="{00000000-C379-4E8E-A161-160AAC45119F}"/>
            </c:ext>
          </c:extLst>
        </c:ser>
        <c:ser>
          <c:idx val="2"/>
          <c:order val="2"/>
          <c:tx>
            <c:strRef>
              <c:f>Gediplomeerden!$A$17</c:f>
              <c:strCache>
                <c:ptCount val="1"/>
                <c:pt idx="0">
                  <c:v>Mbo-4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(Gediplomeerden!$C$17,Gediplomeerden!$F$17,Gediplomeerden!$I$17,Gediplomeerden!$L$17,Gediplomeerden!$O$17)</c15:sqref>
                  </c15:fullRef>
                </c:ext>
              </c:extLst>
              <c:f>(Gediplomeerden!$F$17,Gediplomeerden!$I$17,Gediplomeerden!$L$17,Gediplomeerden!$O$17)</c:f>
              <c:numCache>
                <c:formatCode>0%</c:formatCode>
                <c:ptCount val="4"/>
                <c:pt idx="0">
                  <c:v>0.13593749999999999</c:v>
                </c:pt>
                <c:pt idx="1">
                  <c:v>0.17560771165129924</c:v>
                </c:pt>
                <c:pt idx="2">
                  <c:v>0.14060555785980922</c:v>
                </c:pt>
                <c:pt idx="3">
                  <c:v>0.14368184733803721</c:v>
                </c:pt>
              </c:numCache>
            </c:numRef>
          </c:val>
          <c:extLst>
            <c:ext xmlns:c16="http://schemas.microsoft.com/office/drawing/2014/chart" uri="{C3380CC4-5D6E-409C-BE32-E72D297353CC}">
              <c16:uniqueId val="{00000001-C379-4E8E-A161-160AAC45119F}"/>
            </c:ext>
          </c:extLst>
        </c:ser>
        <c:dLbls>
          <c:dLblPos val="outEnd"/>
          <c:showLegendKey val="0"/>
          <c:showVal val="1"/>
          <c:showCatName val="0"/>
          <c:showSerName val="0"/>
          <c:showPercent val="0"/>
          <c:showBubbleSize val="0"/>
        </c:dLbls>
        <c:gapWidth val="219"/>
        <c:overlap val="-27"/>
        <c:axId val="429842960"/>
        <c:axId val="429843352"/>
      </c:barChart>
      <c:catAx>
        <c:axId val="42984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3352"/>
        <c:crosses val="autoZero"/>
        <c:auto val="1"/>
        <c:lblAlgn val="ctr"/>
        <c:lblOffset val="100"/>
        <c:noMultiLvlLbl val="0"/>
      </c:catAx>
      <c:valAx>
        <c:axId val="429843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9842960"/>
        <c:crosses val="autoZero"/>
        <c:crossBetween val="between"/>
      </c:valAx>
      <c:spPr>
        <a:noFill/>
        <a:ln>
          <a:noFill/>
        </a:ln>
        <a:effectLst/>
      </c:spPr>
    </c:plotArea>
    <c:legend>
      <c:legendPos val="r"/>
      <c:layout>
        <c:manualLayout>
          <c:xMode val="edge"/>
          <c:yMode val="edge"/>
          <c:x val="0.85556697694582717"/>
          <c:y val="0.3996149029089206"/>
          <c:w val="0.11737048253583687"/>
          <c:h val="0.2593811873100924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a:t>
            </a:r>
            <a:r>
              <a:rPr lang="en-US" baseline="0"/>
              <a:t> gediplomeerden naar geslacht</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9320286209037146"/>
          <c:w val="0.74657255580895932"/>
          <c:h val="0.70525173979808553"/>
        </c:manualLayout>
      </c:layout>
      <c:barChart>
        <c:barDir val="col"/>
        <c:grouping val="clustered"/>
        <c:varyColors val="0"/>
        <c:ser>
          <c:idx val="0"/>
          <c:order val="0"/>
          <c:tx>
            <c:strRef>
              <c:f>Gediplomeerden!$A$27</c:f>
              <c:strCache>
                <c:ptCount val="1"/>
                <c:pt idx="0">
                  <c:v>Man</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(Gediplomeerden!$C$27,Gediplomeerden!$F$27,Gediplomeerden!$I$27,Gediplomeerden!$L$27,Gediplomeerden!$O$27)</c15:sqref>
                  </c15:fullRef>
                </c:ext>
              </c:extLst>
              <c:f>(Gediplomeerden!$F$27,Gediplomeerden!$I$27,Gediplomeerden!$L$27,Gediplomeerden!$O$27)</c:f>
              <c:numCache>
                <c:formatCode>0%</c:formatCode>
                <c:ptCount val="4"/>
                <c:pt idx="0">
                  <c:v>6.4062499999999994E-2</c:v>
                </c:pt>
                <c:pt idx="1">
                  <c:v>8.3822296730930432E-2</c:v>
                </c:pt>
                <c:pt idx="2">
                  <c:v>0.11323102447117378</c:v>
                </c:pt>
                <c:pt idx="3">
                  <c:v>0.15266196279666452</c:v>
                </c:pt>
              </c:numCache>
            </c:numRef>
          </c:val>
          <c:extLst>
            <c:ext xmlns:c16="http://schemas.microsoft.com/office/drawing/2014/chart" uri="{C3380CC4-5D6E-409C-BE32-E72D297353CC}">
              <c16:uniqueId val="{00000000-9C16-49BD-9318-F8E66614530C}"/>
            </c:ext>
          </c:extLst>
        </c:ser>
        <c:ser>
          <c:idx val="1"/>
          <c:order val="1"/>
          <c:tx>
            <c:strRef>
              <c:f>Gediplomeerden!$A$28</c:f>
              <c:strCache>
                <c:ptCount val="1"/>
                <c:pt idx="0">
                  <c:v>Vrouw</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(Gediplomeerden!$C$28,Gediplomeerden!$F$28,Gediplomeerden!$I$28,Gediplomeerden!$L$28,Gediplomeerden!$O$28)</c15:sqref>
                  </c15:fullRef>
                </c:ext>
              </c:extLst>
              <c:f>(Gediplomeerden!$F$28,Gediplomeerden!$I$28,Gediplomeerden!$L$28,Gediplomeerden!$O$28)</c:f>
              <c:numCache>
                <c:formatCode>0%</c:formatCode>
                <c:ptCount val="4"/>
                <c:pt idx="0">
                  <c:v>0.93593749999999998</c:v>
                </c:pt>
                <c:pt idx="1">
                  <c:v>0.91617770326906955</c:v>
                </c:pt>
                <c:pt idx="2">
                  <c:v>0.88676897552882616</c:v>
                </c:pt>
                <c:pt idx="3">
                  <c:v>0.84733803720333545</c:v>
                </c:pt>
              </c:numCache>
            </c:numRef>
          </c:val>
          <c:extLst>
            <c:ext xmlns:c16="http://schemas.microsoft.com/office/drawing/2014/chart" uri="{C3380CC4-5D6E-409C-BE32-E72D297353CC}">
              <c16:uniqueId val="{00000000-914C-43E3-A748-1E0ED9C5310E}"/>
            </c:ext>
          </c:extLst>
        </c:ser>
        <c:dLbls>
          <c:dLblPos val="outEnd"/>
          <c:showLegendKey val="0"/>
          <c:showVal val="1"/>
          <c:showCatName val="0"/>
          <c:showSerName val="0"/>
          <c:showPercent val="0"/>
          <c:showBubbleSize val="0"/>
        </c:dLbls>
        <c:gapWidth val="219"/>
        <c:overlap val="-27"/>
        <c:axId val="431212152"/>
        <c:axId val="431214112"/>
      </c:barChart>
      <c:catAx>
        <c:axId val="431212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112"/>
        <c:crosses val="autoZero"/>
        <c:auto val="1"/>
        <c:lblAlgn val="ctr"/>
        <c:lblOffset val="100"/>
        <c:noMultiLvlLbl val="0"/>
      </c:catAx>
      <c:valAx>
        <c:axId val="4312141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2152"/>
        <c:crosses val="autoZero"/>
        <c:crossBetween val="between"/>
        <c:majorUnit val="0.2"/>
      </c:valAx>
      <c:spPr>
        <a:noFill/>
        <a:ln>
          <a:noFill/>
        </a:ln>
        <a:effectLst/>
      </c:spPr>
    </c:plotArea>
    <c:legend>
      <c:legendPos val="r"/>
      <c:layout>
        <c:manualLayout>
          <c:xMode val="edge"/>
          <c:yMode val="edge"/>
          <c:x val="0.84525490765267242"/>
          <c:y val="0.37195238561984734"/>
          <c:w val="0.12512040833605476"/>
          <c:h val="0.2857507541847725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bedrijven met meer dan 1 wp, 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Kwartaalcijfers!$D$37</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Kwartaalcijfers!$D$39:$D$42</c:f>
              <c:numCache>
                <c:formatCode>#,##0</c:formatCode>
                <c:ptCount val="4"/>
                <c:pt idx="0">
                  <c:v>6335</c:v>
                </c:pt>
                <c:pt idx="1">
                  <c:v>6370</c:v>
                </c:pt>
                <c:pt idx="2">
                  <c:v>6340</c:v>
                </c:pt>
                <c:pt idx="3">
                  <c:v>6305</c:v>
                </c:pt>
              </c:numCache>
            </c:numRef>
          </c:val>
          <c:extLst>
            <c:ext xmlns:c16="http://schemas.microsoft.com/office/drawing/2014/chart" uri="{C3380CC4-5D6E-409C-BE32-E72D297353CC}">
              <c16:uniqueId val="{00000001-2C4E-4832-879D-950DFF7B25C6}"/>
            </c:ext>
          </c:extLst>
        </c:ser>
        <c:ser>
          <c:idx val="1"/>
          <c:order val="2"/>
          <c:tx>
            <c:strRef>
              <c:f>Kwartaalcijfers!$F$37</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2C4E-4832-879D-950DFF7B25C6}"/>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Kwartaalcijfers!$F$39:$F$42</c:f>
              <c:numCache>
                <c:formatCode>#,##0</c:formatCode>
                <c:ptCount val="4"/>
                <c:pt idx="0">
                  <c:v>6390</c:v>
                </c:pt>
                <c:pt idx="1">
                  <c:v>6305</c:v>
                </c:pt>
                <c:pt idx="2">
                  <c:v>6245</c:v>
                </c:pt>
                <c:pt idx="3">
                  <c:v>6260</c:v>
                </c:pt>
              </c:numCache>
            </c:numRef>
          </c:val>
          <c:extLst>
            <c:ext xmlns:c16="http://schemas.microsoft.com/office/drawing/2014/chart" uri="{C3380CC4-5D6E-409C-BE32-E72D297353CC}">
              <c16:uniqueId val="{00000004-2C4E-4832-879D-950DFF7B25C6}"/>
            </c:ext>
          </c:extLst>
        </c:ser>
        <c:ser>
          <c:idx val="2"/>
          <c:order val="3"/>
          <c:tx>
            <c:strRef>
              <c:f>Kwartaalcijfers!$H$37</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Kwartaalcijfers!$H$39:$H$42</c:f>
              <c:numCache>
                <c:formatCode>#,##0</c:formatCode>
                <c:ptCount val="4"/>
                <c:pt idx="0">
                  <c:v>6215</c:v>
                </c:pt>
                <c:pt idx="1">
                  <c:v>6190</c:v>
                </c:pt>
                <c:pt idx="2">
                  <c:v>6155</c:v>
                </c:pt>
                <c:pt idx="3">
                  <c:v>6130</c:v>
                </c:pt>
              </c:numCache>
            </c:numRef>
          </c:val>
          <c:extLst>
            <c:ext xmlns:c16="http://schemas.microsoft.com/office/drawing/2014/chart" uri="{C3380CC4-5D6E-409C-BE32-E72D297353CC}">
              <c16:uniqueId val="{00000005-2C4E-4832-879D-950DFF7B25C6}"/>
            </c:ext>
          </c:extLst>
        </c:ser>
        <c:ser>
          <c:idx val="4"/>
          <c:order val="4"/>
          <c:tx>
            <c:strRef>
              <c:f>Kwartaalcijfers!$J$37</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Kwartaalcijfers!$J$39:$J$42</c:f>
              <c:numCache>
                <c:formatCode>#,##0</c:formatCode>
                <c:ptCount val="4"/>
                <c:pt idx="0">
                  <c:v>6095</c:v>
                </c:pt>
                <c:pt idx="1">
                  <c:v>6085</c:v>
                </c:pt>
                <c:pt idx="2">
                  <c:v>6005</c:v>
                </c:pt>
                <c:pt idx="3">
                  <c:v>5995</c:v>
                </c:pt>
              </c:numCache>
            </c:numRef>
          </c:val>
          <c:extLst>
            <c:ext xmlns:c16="http://schemas.microsoft.com/office/drawing/2014/chart" uri="{C3380CC4-5D6E-409C-BE32-E72D297353CC}">
              <c16:uniqueId val="{00000002-33DA-43B8-BC49-048D918336F3}"/>
            </c:ext>
          </c:extLst>
        </c:ser>
        <c:ser>
          <c:idx val="5"/>
          <c:order val="5"/>
          <c:tx>
            <c:strRef>
              <c:f>Kwartaalcijfers!$L$37</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Kwartaalcijfers!$L$39:$L$41</c:f>
              <c:numCache>
                <c:formatCode>#,##0</c:formatCode>
                <c:ptCount val="3"/>
                <c:pt idx="0">
                  <c:v>6000</c:v>
                </c:pt>
                <c:pt idx="1">
                  <c:v>5980</c:v>
                </c:pt>
                <c:pt idx="2">
                  <c:v>5940</c:v>
                </c:pt>
              </c:numCache>
            </c:numRef>
          </c:val>
          <c:extLst>
            <c:ext xmlns:c16="http://schemas.microsoft.com/office/drawing/2014/chart" uri="{C3380CC4-5D6E-409C-BE32-E72D297353CC}">
              <c16:uniqueId val="{00000003-CDCF-41A6-890D-0C24BA064CD4}"/>
            </c:ext>
          </c:extLst>
        </c:ser>
        <c:dLbls>
          <c:dLblPos val="inEnd"/>
          <c:showLegendKey val="0"/>
          <c:showVal val="1"/>
          <c:showCatName val="0"/>
          <c:showSerName val="0"/>
          <c:showPercent val="0"/>
          <c:showBubbleSize val="0"/>
        </c:dLbls>
        <c:gapWidth val="100"/>
        <c:axId val="126390200"/>
        <c:axId val="126390984"/>
        <c:extLst>
          <c:ext xmlns:c15="http://schemas.microsoft.com/office/drawing/2012/chart" uri="{02D57815-91ED-43cb-92C2-25804820EDAC}">
            <c15:filteredBarSeries>
              <c15:ser>
                <c:idx val="3"/>
                <c:order val="0"/>
                <c:tx>
                  <c:strRef>
                    <c:extLst>
                      <c:ext uri="{02D57815-91ED-43cb-92C2-25804820EDAC}">
                        <c15:formulaRef>
                          <c15:sqref>Kwartaalcijfers!$B$37</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Kwartaalcijfers!$B$39:$B$42</c15:sqref>
                        </c15:formulaRef>
                      </c:ext>
                    </c:extLst>
                    <c:numCache>
                      <c:formatCode>#,##0</c:formatCode>
                      <c:ptCount val="4"/>
                      <c:pt idx="0">
                        <c:v>6310</c:v>
                      </c:pt>
                      <c:pt idx="1">
                        <c:v>6360</c:v>
                      </c:pt>
                      <c:pt idx="2">
                        <c:v>6365</c:v>
                      </c:pt>
                      <c:pt idx="3">
                        <c:v>6375</c:v>
                      </c:pt>
                    </c:numCache>
                  </c:numRef>
                </c:val>
                <c:extLst>
                  <c:ext xmlns:c16="http://schemas.microsoft.com/office/drawing/2014/chart" uri="{C3380CC4-5D6E-409C-BE32-E72D297353CC}">
                    <c16:uniqueId val="{00000000-2C4E-4832-879D-950DFF7B25C6}"/>
                  </c:ext>
                </c:extLst>
              </c15:ser>
            </c15:filteredBarSeries>
          </c:ext>
        </c:extLst>
      </c:barChart>
      <c:catAx>
        <c:axId val="126390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126390984"/>
        <c:crosses val="autoZero"/>
        <c:auto val="1"/>
        <c:lblAlgn val="ctr"/>
        <c:lblOffset val="100"/>
        <c:noMultiLvlLbl val="0"/>
      </c:catAx>
      <c:valAx>
        <c:axId val="1263909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12639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Verdeling</a:t>
            </a:r>
            <a:r>
              <a:rPr lang="en-US" baseline="0"/>
              <a:t> gediplomeerden naar leerweg</a:t>
            </a:r>
            <a:endParaRPr lang="en-US"/>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manualLayout>
          <c:layoutTarget val="inner"/>
          <c:xMode val="edge"/>
          <c:yMode val="edge"/>
          <c:x val="8.7432991383760039E-2"/>
          <c:y val="0.16972866067797865"/>
          <c:w val="0.73614908354298036"/>
          <c:h val="0.72872574026838199"/>
        </c:manualLayout>
      </c:layout>
      <c:barChart>
        <c:barDir val="col"/>
        <c:grouping val="clustered"/>
        <c:varyColors val="0"/>
        <c:ser>
          <c:idx val="0"/>
          <c:order val="0"/>
          <c:tx>
            <c:strRef>
              <c:f>Gediplomeerden!$A$22</c:f>
              <c:strCache>
                <c:ptCount val="1"/>
                <c:pt idx="0">
                  <c:v>BBL totaal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(Gediplomeerden!$C$22,Gediplomeerden!$F$22,Gediplomeerden!$I$22,Gediplomeerden!$L$22,Gediplomeerden!$O$22)</c15:sqref>
                  </c15:fullRef>
                </c:ext>
              </c:extLst>
              <c:f>(Gediplomeerden!$F$22,Gediplomeerden!$I$22,Gediplomeerden!$L$22,Gediplomeerden!$O$22)</c:f>
              <c:numCache>
                <c:formatCode>0%</c:formatCode>
                <c:ptCount val="4"/>
                <c:pt idx="0">
                  <c:v>0.37187500000000001</c:v>
                </c:pt>
                <c:pt idx="1">
                  <c:v>0.3570829840737636</c:v>
                </c:pt>
                <c:pt idx="2">
                  <c:v>0.31065947739527167</c:v>
                </c:pt>
                <c:pt idx="3">
                  <c:v>0.32050459696386574</c:v>
                </c:pt>
              </c:numCache>
            </c:numRef>
          </c:val>
          <c:extLst xmlns:c15="http://schemas.microsoft.com/office/drawing/2012/chart">
            <c:ext xmlns:c16="http://schemas.microsoft.com/office/drawing/2014/chart" uri="{C3380CC4-5D6E-409C-BE32-E72D297353CC}">
              <c16:uniqueId val="{00000000-9C16-49BD-9318-F8E66614530C}"/>
            </c:ext>
          </c:extLst>
        </c:ser>
        <c:ser>
          <c:idx val="1"/>
          <c:order val="1"/>
          <c:tx>
            <c:strRef>
              <c:f>Gediplomeerden!$A$23</c:f>
              <c:strCache>
                <c:ptCount val="1"/>
                <c:pt idx="0">
                  <c:v>BOL totaal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(Gediplomeerden!$C$23,Gediplomeerden!$F$23,Gediplomeerden!$I$23,Gediplomeerden!$L$23,Gediplomeerden!$O$23)</c15:sqref>
                  </c15:fullRef>
                </c:ext>
              </c:extLst>
              <c:f>(Gediplomeerden!$F$23,Gediplomeerden!$I$23,Gediplomeerden!$L$23,Gediplomeerden!$O$23)</c:f>
              <c:numCache>
                <c:formatCode>0%</c:formatCode>
                <c:ptCount val="4"/>
                <c:pt idx="0">
                  <c:v>0.55351562499999996</c:v>
                </c:pt>
                <c:pt idx="1">
                  <c:v>0.54358759430008385</c:v>
                </c:pt>
                <c:pt idx="2">
                  <c:v>0.6001659062629614</c:v>
                </c:pt>
                <c:pt idx="3">
                  <c:v>0.56938208253153733</c:v>
                </c:pt>
              </c:numCache>
            </c:numRef>
          </c:val>
          <c:extLst>
            <c:ext xmlns:c16="http://schemas.microsoft.com/office/drawing/2014/chart" uri="{C3380CC4-5D6E-409C-BE32-E72D297353CC}">
              <c16:uniqueId val="{00000000-6BD2-4159-8FD3-9D48F3A816DE}"/>
            </c:ext>
          </c:extLst>
        </c:ser>
        <c:ser>
          <c:idx val="2"/>
          <c:order val="2"/>
          <c:tx>
            <c:strRef>
              <c:f>Gediplomeerden!$A$24</c:f>
              <c:strCache>
                <c:ptCount val="1"/>
                <c:pt idx="0">
                  <c:v>EXTRANEUS totaal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(Gediplomeerden!$B$2,Gediplomeerden!$E$2,Gediplomeerden!$H$2,Gediplomeerden!$K$2,Gediplomeerden!$N$2)</c15:sqref>
                  </c15:fullRef>
                </c:ext>
              </c:extLst>
              <c:f>(Gediplomeerden!$E$2,Gediplomeerden!$H$2,Gediplomeerden!$K$2,Gediplomeerden!$N$2)</c:f>
              <c:numCache>
                <c:formatCode>General</c:formatCode>
                <c:ptCount val="4"/>
                <c:pt idx="0">
                  <c:v>2020</c:v>
                </c:pt>
                <c:pt idx="1">
                  <c:v>2021</c:v>
                </c:pt>
                <c:pt idx="2">
                  <c:v>2022</c:v>
                </c:pt>
                <c:pt idx="3">
                  <c:v>2023</c:v>
                </c:pt>
              </c:numCache>
            </c:numRef>
          </c:cat>
          <c:val>
            <c:numRef>
              <c:extLst>
                <c:ext xmlns:c15="http://schemas.microsoft.com/office/drawing/2012/chart" uri="{02D57815-91ED-43cb-92C2-25804820EDAC}">
                  <c15:fullRef>
                    <c15:sqref>(Gediplomeerden!$C$24,Gediplomeerden!$F$24,Gediplomeerden!$I$24,Gediplomeerden!$L$24,Gediplomeerden!$O$24)</c15:sqref>
                  </c15:fullRef>
                </c:ext>
              </c:extLst>
              <c:f>(Gediplomeerden!$F$24,Gediplomeerden!$I$24,Gediplomeerden!$L$24,Gediplomeerden!$O$24)</c:f>
              <c:numCache>
                <c:formatCode>0%</c:formatCode>
                <c:ptCount val="4"/>
                <c:pt idx="0">
                  <c:v>7.4609375000000006E-2</c:v>
                </c:pt>
                <c:pt idx="1">
                  <c:v>9.9329421626152561E-2</c:v>
                </c:pt>
                <c:pt idx="2">
                  <c:v>8.9174616341766905E-2</c:v>
                </c:pt>
                <c:pt idx="3">
                  <c:v>0.11011332050459696</c:v>
                </c:pt>
              </c:numCache>
            </c:numRef>
          </c:val>
          <c:extLst>
            <c:ext xmlns:c16="http://schemas.microsoft.com/office/drawing/2014/chart" uri="{C3380CC4-5D6E-409C-BE32-E72D297353CC}">
              <c16:uniqueId val="{00000001-6BD2-4159-8FD3-9D48F3A816DE}"/>
            </c:ext>
          </c:extLst>
        </c:ser>
        <c:dLbls>
          <c:dLblPos val="outEnd"/>
          <c:showLegendKey val="0"/>
          <c:showVal val="1"/>
          <c:showCatName val="0"/>
          <c:showSerName val="0"/>
          <c:showPercent val="0"/>
          <c:showBubbleSize val="0"/>
        </c:dLbls>
        <c:gapWidth val="219"/>
        <c:overlap val="-27"/>
        <c:axId val="431214504"/>
        <c:axId val="431214896"/>
        <c:extLst/>
      </c:barChart>
      <c:catAx>
        <c:axId val="431214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896"/>
        <c:crosses val="autoZero"/>
        <c:auto val="1"/>
        <c:lblAlgn val="ctr"/>
        <c:lblOffset val="100"/>
        <c:noMultiLvlLbl val="0"/>
      </c:catAx>
      <c:valAx>
        <c:axId val="431214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31214504"/>
        <c:crosses val="autoZero"/>
        <c:crossBetween val="between"/>
      </c:valAx>
      <c:spPr>
        <a:noFill/>
        <a:ln>
          <a:noFill/>
        </a:ln>
        <a:effectLst/>
      </c:spPr>
    </c:plotArea>
    <c:legend>
      <c:legendPos val="r"/>
      <c:layout>
        <c:manualLayout>
          <c:xMode val="edge"/>
          <c:yMode val="edge"/>
          <c:x val="0.83393131969362533"/>
          <c:y val="0.46805034934013529"/>
          <c:w val="0.15364082897179879"/>
          <c:h val="0.2831233595800524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Omzet</a:t>
            </a:r>
            <a:r>
              <a:rPr lang="en-US" baseline="0"/>
              <a:t> excl BTW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Kwartaalcijfers!$D$54</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Kwartaalcijfers!$D$56:$D$59</c:f>
              <c:numCache>
                <c:formatCode>_ [$€-413]\ * #,##0_ ;_ [$€-413]\ * \-#,##0_ ;_ [$€-413]\ * "-"_ ;_ @_ </c:formatCode>
                <c:ptCount val="4"/>
                <c:pt idx="0">
                  <c:v>383061201</c:v>
                </c:pt>
                <c:pt idx="1">
                  <c:v>322048428</c:v>
                </c:pt>
                <c:pt idx="2">
                  <c:v>436260514</c:v>
                </c:pt>
                <c:pt idx="3">
                  <c:v>390823716</c:v>
                </c:pt>
              </c:numCache>
            </c:numRef>
          </c:val>
          <c:extLst>
            <c:ext xmlns:c16="http://schemas.microsoft.com/office/drawing/2014/chart" uri="{C3380CC4-5D6E-409C-BE32-E72D297353CC}">
              <c16:uniqueId val="{00000001-DD88-49C8-BF53-49CCED76FDA4}"/>
            </c:ext>
          </c:extLst>
        </c:ser>
        <c:ser>
          <c:idx val="1"/>
          <c:order val="2"/>
          <c:tx>
            <c:strRef>
              <c:f>Kwartaalcijfers!$F$54</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DD88-49C8-BF53-49CCED76FDA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Kwartaalcijfers!$F$56:$F$59</c:f>
              <c:numCache>
                <c:formatCode>_ [$€-413]\ * #,##0_ ;_ [$€-413]\ * \-#,##0_ ;_ [$€-413]\ * "-"_ ;_ @_ </c:formatCode>
                <c:ptCount val="4"/>
                <c:pt idx="0">
                  <c:v>245881678</c:v>
                </c:pt>
                <c:pt idx="1">
                  <c:v>452519928</c:v>
                </c:pt>
                <c:pt idx="2">
                  <c:v>473668890</c:v>
                </c:pt>
                <c:pt idx="3">
                  <c:v>450056239</c:v>
                </c:pt>
              </c:numCache>
            </c:numRef>
          </c:val>
          <c:extLst>
            <c:ext xmlns:c16="http://schemas.microsoft.com/office/drawing/2014/chart" uri="{C3380CC4-5D6E-409C-BE32-E72D297353CC}">
              <c16:uniqueId val="{00000004-DD88-49C8-BF53-49CCED76FDA4}"/>
            </c:ext>
          </c:extLst>
        </c:ser>
        <c:ser>
          <c:idx val="2"/>
          <c:order val="3"/>
          <c:tx>
            <c:strRef>
              <c:f>Kwartaalcijfers!$H$54</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Kwartaalcijfers!$H$56:$H$59</c:f>
              <c:numCache>
                <c:formatCode>_ [$€-413]\ * #,##0_ ;_ [$€-413]\ * \-#,##0_ ;_ [$€-413]\ * "-"_ ;_ @_ </c:formatCode>
                <c:ptCount val="4"/>
                <c:pt idx="0">
                  <c:v>436165564</c:v>
                </c:pt>
                <c:pt idx="1">
                  <c:v>503348424</c:v>
                </c:pt>
                <c:pt idx="2">
                  <c:v>500395997</c:v>
                </c:pt>
                <c:pt idx="3">
                  <c:v>545682707</c:v>
                </c:pt>
              </c:numCache>
            </c:numRef>
          </c:val>
          <c:extLst>
            <c:ext xmlns:c16="http://schemas.microsoft.com/office/drawing/2014/chart" uri="{C3380CC4-5D6E-409C-BE32-E72D297353CC}">
              <c16:uniqueId val="{00000005-DD88-49C8-BF53-49CCED76FDA4}"/>
            </c:ext>
          </c:extLst>
        </c:ser>
        <c:ser>
          <c:idx val="4"/>
          <c:order val="4"/>
          <c:tx>
            <c:strRef>
              <c:f>Kwartaalcijfers!$J$54</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Kwartaalcijfers!$J$56:$J$59</c:f>
              <c:numCache>
                <c:formatCode>_ [$€-413]\ * #,##0_ ;_ [$€-413]\ * \-#,##0_ ;_ [$€-413]\ * "-"_ ;_ @_ </c:formatCode>
                <c:ptCount val="4"/>
                <c:pt idx="0">
                  <c:v>497618192</c:v>
                </c:pt>
                <c:pt idx="1">
                  <c:v>546727215</c:v>
                </c:pt>
                <c:pt idx="2">
                  <c:v>540965198</c:v>
                </c:pt>
                <c:pt idx="3">
                  <c:v>580772829</c:v>
                </c:pt>
              </c:numCache>
            </c:numRef>
          </c:val>
          <c:extLst>
            <c:ext xmlns:c16="http://schemas.microsoft.com/office/drawing/2014/chart" uri="{C3380CC4-5D6E-409C-BE32-E72D297353CC}">
              <c16:uniqueId val="{00000002-8619-472B-BB56-439BE975A6B3}"/>
            </c:ext>
          </c:extLst>
        </c:ser>
        <c:ser>
          <c:idx val="5"/>
          <c:order val="5"/>
          <c:tx>
            <c:strRef>
              <c:f>Kwartaalcijfers!$L$54</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Kwartaalcijfers!$L$56:$L$58</c:f>
              <c:numCache>
                <c:formatCode>_ [$€-413]\ * #.##0_ ;_ [$€-413]\ * \-#.##0_ ;_ [$€-413]\ * "-"_ ;_ @_ </c:formatCode>
                <c:ptCount val="3"/>
                <c:pt idx="0">
                  <c:v>541924431</c:v>
                </c:pt>
                <c:pt idx="1">
                  <c:v>582340484</c:v>
                </c:pt>
                <c:pt idx="2">
                  <c:v>576639967</c:v>
                </c:pt>
              </c:numCache>
            </c:numRef>
          </c:val>
          <c:extLst>
            <c:ext xmlns:c16="http://schemas.microsoft.com/office/drawing/2014/chart" uri="{C3380CC4-5D6E-409C-BE32-E72D297353CC}">
              <c16:uniqueId val="{00000002-7E94-4A3C-A4EE-604BFEBBB9B2}"/>
            </c:ext>
          </c:extLst>
        </c:ser>
        <c:dLbls>
          <c:dLblPos val="inEnd"/>
          <c:showLegendKey val="0"/>
          <c:showVal val="1"/>
          <c:showCatName val="0"/>
          <c:showSerName val="0"/>
          <c:showPercent val="0"/>
          <c:showBubbleSize val="0"/>
        </c:dLbls>
        <c:gapWidth val="100"/>
        <c:axId val="428317872"/>
        <c:axId val="428320224"/>
        <c:extLst>
          <c:ext xmlns:c15="http://schemas.microsoft.com/office/drawing/2012/chart" uri="{02D57815-91ED-43cb-92C2-25804820EDAC}">
            <c15:filteredBarSeries>
              <c15:ser>
                <c:idx val="3"/>
                <c:order val="0"/>
                <c:tx>
                  <c:strRef>
                    <c:extLst>
                      <c:ext uri="{02D57815-91ED-43cb-92C2-25804820EDAC}">
                        <c15:formulaRef>
                          <c15:sqref>Kwartaalcijfers!$B$54</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Kwartaalcijfers!$B$56:$B$59</c15:sqref>
                        </c15:formulaRef>
                      </c:ext>
                    </c:extLst>
                    <c:numCache>
                      <c:formatCode>"€"\ #,##0</c:formatCode>
                      <c:ptCount val="4"/>
                      <c:pt idx="0">
                        <c:v>421260219</c:v>
                      </c:pt>
                      <c:pt idx="1">
                        <c:v>454287883</c:v>
                      </c:pt>
                      <c:pt idx="2">
                        <c:v>443394926</c:v>
                      </c:pt>
                      <c:pt idx="3">
                        <c:v>481285487</c:v>
                      </c:pt>
                    </c:numCache>
                  </c:numRef>
                </c:val>
                <c:extLst>
                  <c:ext xmlns:c16="http://schemas.microsoft.com/office/drawing/2014/chart" uri="{C3380CC4-5D6E-409C-BE32-E72D297353CC}">
                    <c16:uniqueId val="{00000000-DD88-49C8-BF53-49CCED76FDA4}"/>
                  </c:ext>
                </c:extLst>
              </c15:ser>
            </c15:filteredBarSeries>
          </c:ext>
        </c:extLst>
      </c:barChart>
      <c:catAx>
        <c:axId val="428317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20224"/>
        <c:crosses val="autoZero"/>
        <c:auto val="1"/>
        <c:lblAlgn val="ctr"/>
        <c:lblOffset val="100"/>
        <c:noMultiLvlLbl val="0"/>
      </c:catAx>
      <c:valAx>
        <c:axId val="428320224"/>
        <c:scaling>
          <c:orientation val="minMax"/>
        </c:scaling>
        <c:delete val="0"/>
        <c:axPos val="t"/>
        <c:majorGridlines>
          <c:spPr>
            <a:ln w="9525" cap="flat" cmpd="sng" algn="ctr">
              <a:solidFill>
                <a:schemeClr val="tx1">
                  <a:lumMod val="15000"/>
                  <a:lumOff val="85000"/>
                </a:schemeClr>
              </a:solidFill>
              <a:round/>
            </a:ln>
            <a:effectLst/>
          </c:spPr>
        </c:majorGridlines>
        <c:numFmt formatCode="_ [$€-413]\ * #,##0_ ;_ [$€-413]\ * \-#,##0_ ;_ [$€-413]\ * &quot;-&quot;_ ;_ @_ "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7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a:t>
            </a:r>
            <a:r>
              <a:rPr lang="en-US" baseline="0"/>
              <a:t>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Kwartaalcijfers!$D$75</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Kwartaalcijfers!$D$77:$D$80</c:f>
              <c:numCache>
                <c:formatCode>#,##0</c:formatCode>
                <c:ptCount val="4"/>
                <c:pt idx="0">
                  <c:v>26093</c:v>
                </c:pt>
                <c:pt idx="1">
                  <c:v>25638</c:v>
                </c:pt>
                <c:pt idx="2">
                  <c:v>25662</c:v>
                </c:pt>
                <c:pt idx="3">
                  <c:v>25113</c:v>
                </c:pt>
              </c:numCache>
            </c:numRef>
          </c:val>
          <c:extLst>
            <c:ext xmlns:c16="http://schemas.microsoft.com/office/drawing/2014/chart" uri="{C3380CC4-5D6E-409C-BE32-E72D297353CC}">
              <c16:uniqueId val="{00000001-1A72-46A6-802F-01A91F3EFBD7}"/>
            </c:ext>
          </c:extLst>
        </c:ser>
        <c:ser>
          <c:idx val="1"/>
          <c:order val="2"/>
          <c:tx>
            <c:strRef>
              <c:f>Kwartaalcijfers!$F$75</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1A72-46A6-802F-01A91F3EFBD7}"/>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Kwartaalcijfers!$F$77:$F$80</c:f>
              <c:numCache>
                <c:formatCode>#,##0</c:formatCode>
                <c:ptCount val="4"/>
                <c:pt idx="0">
                  <c:v>24463</c:v>
                </c:pt>
                <c:pt idx="1">
                  <c:v>24452</c:v>
                </c:pt>
                <c:pt idx="2">
                  <c:v>24351</c:v>
                </c:pt>
                <c:pt idx="3">
                  <c:v>24423</c:v>
                </c:pt>
              </c:numCache>
            </c:numRef>
          </c:val>
          <c:extLst>
            <c:ext xmlns:c16="http://schemas.microsoft.com/office/drawing/2014/chart" uri="{C3380CC4-5D6E-409C-BE32-E72D297353CC}">
              <c16:uniqueId val="{00000004-1A72-46A6-802F-01A91F3EFBD7}"/>
            </c:ext>
          </c:extLst>
        </c:ser>
        <c:ser>
          <c:idx val="2"/>
          <c:order val="3"/>
          <c:tx>
            <c:strRef>
              <c:f>Kwartaalcijfers!$H$75</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Kwartaalcijfers!$H$77:$H$80</c:f>
              <c:numCache>
                <c:formatCode>#,##0</c:formatCode>
                <c:ptCount val="4"/>
                <c:pt idx="0">
                  <c:v>23705</c:v>
                </c:pt>
                <c:pt idx="1">
                  <c:v>23223</c:v>
                </c:pt>
                <c:pt idx="2">
                  <c:v>23126</c:v>
                </c:pt>
                <c:pt idx="3">
                  <c:v>23291</c:v>
                </c:pt>
              </c:numCache>
            </c:numRef>
          </c:val>
          <c:extLst>
            <c:ext xmlns:c16="http://schemas.microsoft.com/office/drawing/2014/chart" uri="{C3380CC4-5D6E-409C-BE32-E72D297353CC}">
              <c16:uniqueId val="{00000005-1A72-46A6-802F-01A91F3EFBD7}"/>
            </c:ext>
          </c:extLst>
        </c:ser>
        <c:ser>
          <c:idx val="4"/>
          <c:order val="4"/>
          <c:tx>
            <c:strRef>
              <c:f>Kwartaalcijfers!$J$75</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Kwartaalcijfers!$J$77:$J$80</c:f>
              <c:numCache>
                <c:formatCode>#,##0</c:formatCode>
                <c:ptCount val="4"/>
                <c:pt idx="0">
                  <c:v>22757</c:v>
                </c:pt>
                <c:pt idx="1">
                  <c:v>22413</c:v>
                </c:pt>
                <c:pt idx="2">
                  <c:v>22219</c:v>
                </c:pt>
                <c:pt idx="3">
                  <c:v>22926</c:v>
                </c:pt>
              </c:numCache>
            </c:numRef>
          </c:val>
          <c:extLst>
            <c:ext xmlns:c16="http://schemas.microsoft.com/office/drawing/2014/chart" uri="{C3380CC4-5D6E-409C-BE32-E72D297353CC}">
              <c16:uniqueId val="{00000002-A8A9-4074-B90A-BF0C570CD387}"/>
            </c:ext>
          </c:extLst>
        </c:ser>
        <c:ser>
          <c:idx val="5"/>
          <c:order val="5"/>
          <c:tx>
            <c:strRef>
              <c:f>Kwartaalcijfers!$L$75</c:f>
              <c:strCache>
                <c:ptCount val="1"/>
                <c:pt idx="0">
                  <c:v>2024</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Kwartaalcijfers!$L$77:$L$79</c:f>
              <c:numCache>
                <c:formatCode>#,##0</c:formatCode>
                <c:ptCount val="3"/>
                <c:pt idx="0">
                  <c:v>22523</c:v>
                </c:pt>
                <c:pt idx="1">
                  <c:v>22334</c:v>
                </c:pt>
                <c:pt idx="2">
                  <c:v>22226</c:v>
                </c:pt>
              </c:numCache>
            </c:numRef>
          </c:val>
          <c:extLst>
            <c:ext xmlns:c16="http://schemas.microsoft.com/office/drawing/2014/chart" uri="{C3380CC4-5D6E-409C-BE32-E72D297353CC}">
              <c16:uniqueId val="{00000002-7B70-4B09-B7A7-225414D35B94}"/>
            </c:ext>
          </c:extLst>
        </c:ser>
        <c:dLbls>
          <c:dLblPos val="inEnd"/>
          <c:showLegendKey val="0"/>
          <c:showVal val="1"/>
          <c:showCatName val="0"/>
          <c:showSerName val="0"/>
          <c:showPercent val="0"/>
          <c:showBubbleSize val="0"/>
        </c:dLbls>
        <c:gapWidth val="100"/>
        <c:axId val="428319048"/>
        <c:axId val="428318264"/>
        <c:extLst>
          <c:ext xmlns:c15="http://schemas.microsoft.com/office/drawing/2012/chart" uri="{02D57815-91ED-43cb-92C2-25804820EDAC}">
            <c15:filteredBarSeries>
              <c15:ser>
                <c:idx val="3"/>
                <c:order val="0"/>
                <c:tx>
                  <c:strRef>
                    <c:extLst>
                      <c:ext uri="{02D57815-91ED-43cb-92C2-25804820EDAC}">
                        <c15:formulaRef>
                          <c15:sqref>Kwartaalcijfers!$B$75</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Kwartaalcijfers!$B$77:$B$80</c15:sqref>
                        </c15:formulaRef>
                      </c:ext>
                    </c:extLst>
                    <c:numCache>
                      <c:formatCode>#,##0</c:formatCode>
                      <c:ptCount val="4"/>
                      <c:pt idx="0">
                        <c:v>26904</c:v>
                      </c:pt>
                      <c:pt idx="1">
                        <c:v>26702</c:v>
                      </c:pt>
                      <c:pt idx="2">
                        <c:v>26814</c:v>
                      </c:pt>
                      <c:pt idx="3">
                        <c:v>27170</c:v>
                      </c:pt>
                    </c:numCache>
                  </c:numRef>
                </c:val>
                <c:extLst>
                  <c:ext xmlns:c16="http://schemas.microsoft.com/office/drawing/2014/chart" uri="{C3380CC4-5D6E-409C-BE32-E72D297353CC}">
                    <c16:uniqueId val="{00000000-1A72-46A6-802F-01A91F3EFBD7}"/>
                  </c:ext>
                </c:extLst>
              </c15:ser>
            </c15:filteredBarSeries>
          </c:ext>
        </c:extLst>
      </c:barChart>
      <c:catAx>
        <c:axId val="428319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8264"/>
        <c:crosses val="autoZero"/>
        <c:auto val="1"/>
        <c:lblAlgn val="ctr"/>
        <c:lblOffset val="100"/>
        <c:noMultiLvlLbl val="0"/>
      </c:catAx>
      <c:valAx>
        <c:axId val="42831826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319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fte medewerkers</a:t>
            </a:r>
            <a:r>
              <a:rPr lang="en-US" baseline="0"/>
              <a:t> </a:t>
            </a:r>
            <a:r>
              <a:rPr lang="en-US"/>
              <a:t>per kwartaal</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barChart>
        <c:barDir val="bar"/>
        <c:grouping val="clustered"/>
        <c:varyColors val="0"/>
        <c:ser>
          <c:idx val="0"/>
          <c:order val="1"/>
          <c:tx>
            <c:strRef>
              <c:f>Kwartaalcijfers!$D$92</c:f>
              <c:strCache>
                <c:ptCount val="1"/>
                <c:pt idx="0">
                  <c:v>2020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Kwartaalcijfers!$D$94:$D$97</c:f>
              <c:numCache>
                <c:formatCode>#,##0</c:formatCode>
                <c:ptCount val="4"/>
                <c:pt idx="0">
                  <c:v>16427</c:v>
                </c:pt>
                <c:pt idx="1">
                  <c:v>16526</c:v>
                </c:pt>
                <c:pt idx="2">
                  <c:v>16496</c:v>
                </c:pt>
                <c:pt idx="3">
                  <c:v>15836</c:v>
                </c:pt>
              </c:numCache>
            </c:numRef>
          </c:val>
          <c:extLst>
            <c:ext xmlns:c16="http://schemas.microsoft.com/office/drawing/2014/chart" uri="{C3380CC4-5D6E-409C-BE32-E72D297353CC}">
              <c16:uniqueId val="{00000001-DB24-44E3-9BB9-8F322845356E}"/>
            </c:ext>
          </c:extLst>
        </c:ser>
        <c:ser>
          <c:idx val="1"/>
          <c:order val="2"/>
          <c:tx>
            <c:strRef>
              <c:f>Kwartaalcijfers!$F$92</c:f>
              <c:strCache>
                <c:ptCount val="1"/>
                <c:pt idx="0">
                  <c:v>2021</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3-DB24-44E3-9BB9-8F322845356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Kwartaalcijfers!$A$20:$A$23</c:f>
              <c:strCache>
                <c:ptCount val="4"/>
                <c:pt idx="0">
                  <c:v>1e kwartaal</c:v>
                </c:pt>
                <c:pt idx="1">
                  <c:v>2e kwartaal</c:v>
                </c:pt>
                <c:pt idx="2">
                  <c:v>3e kwartaal</c:v>
                </c:pt>
                <c:pt idx="3">
                  <c:v>4e kwartaal</c:v>
                </c:pt>
              </c:strCache>
            </c:strRef>
          </c:cat>
          <c:val>
            <c:numRef>
              <c:f>Kwartaalcijfers!$F$94:$F$97</c:f>
              <c:numCache>
                <c:formatCode>#,##0</c:formatCode>
                <c:ptCount val="4"/>
                <c:pt idx="0">
                  <c:v>15940</c:v>
                </c:pt>
                <c:pt idx="1">
                  <c:v>15752</c:v>
                </c:pt>
                <c:pt idx="2">
                  <c:v>15872</c:v>
                </c:pt>
                <c:pt idx="3">
                  <c:v>15565</c:v>
                </c:pt>
              </c:numCache>
            </c:numRef>
          </c:val>
          <c:extLst>
            <c:ext xmlns:c16="http://schemas.microsoft.com/office/drawing/2014/chart" uri="{C3380CC4-5D6E-409C-BE32-E72D297353CC}">
              <c16:uniqueId val="{00000004-DB24-44E3-9BB9-8F322845356E}"/>
            </c:ext>
          </c:extLst>
        </c:ser>
        <c:ser>
          <c:idx val="2"/>
          <c:order val="3"/>
          <c:tx>
            <c:strRef>
              <c:f>Kwartaalcijfers!$H$92</c:f>
              <c:strCache>
                <c:ptCount val="1"/>
                <c:pt idx="0">
                  <c:v>2022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Kwartaalcijfers!$H$94:$H$97</c:f>
              <c:numCache>
                <c:formatCode>#,##0</c:formatCode>
                <c:ptCount val="4"/>
                <c:pt idx="0">
                  <c:v>15225</c:v>
                </c:pt>
                <c:pt idx="1">
                  <c:v>15068</c:v>
                </c:pt>
                <c:pt idx="2">
                  <c:v>15149</c:v>
                </c:pt>
                <c:pt idx="3">
                  <c:v>15143</c:v>
                </c:pt>
              </c:numCache>
            </c:numRef>
          </c:val>
          <c:extLst>
            <c:ext xmlns:c16="http://schemas.microsoft.com/office/drawing/2014/chart" uri="{C3380CC4-5D6E-409C-BE32-E72D297353CC}">
              <c16:uniqueId val="{00000005-DB24-44E3-9BB9-8F322845356E}"/>
            </c:ext>
          </c:extLst>
        </c:ser>
        <c:ser>
          <c:idx val="4"/>
          <c:order val="4"/>
          <c:tx>
            <c:strRef>
              <c:f>Kwartaalcijfers!$J$92</c:f>
              <c:strCache>
                <c:ptCount val="1"/>
                <c:pt idx="0">
                  <c:v>2023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Kwartaalcijfers!$J$94:$J$97</c:f>
              <c:numCache>
                <c:formatCode>#,##0</c:formatCode>
                <c:ptCount val="4"/>
                <c:pt idx="0">
                  <c:v>14542</c:v>
                </c:pt>
                <c:pt idx="1">
                  <c:v>14476</c:v>
                </c:pt>
                <c:pt idx="2">
                  <c:v>14720</c:v>
                </c:pt>
                <c:pt idx="3">
                  <c:v>14790</c:v>
                </c:pt>
              </c:numCache>
            </c:numRef>
          </c:val>
          <c:extLst>
            <c:ext xmlns:c16="http://schemas.microsoft.com/office/drawing/2014/chart" uri="{C3380CC4-5D6E-409C-BE32-E72D297353CC}">
              <c16:uniqueId val="{00000002-2BA1-4453-A937-677187E1723A}"/>
            </c:ext>
          </c:extLst>
        </c:ser>
        <c:ser>
          <c:idx val="6"/>
          <c:order val="5"/>
          <c:tx>
            <c:strRef>
              <c:f>Kwartaalcijfers!$L$92</c:f>
              <c:strCache>
                <c:ptCount val="1"/>
                <c:pt idx="0">
                  <c:v>2024</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Kwartaalcijfers!$L$94:$L$96</c:f>
              <c:numCache>
                <c:formatCode>#,##0</c:formatCode>
                <c:ptCount val="3"/>
                <c:pt idx="0">
                  <c:v>14441.2109375</c:v>
                </c:pt>
                <c:pt idx="1">
                  <c:v>14390</c:v>
                </c:pt>
                <c:pt idx="2">
                  <c:v>14376.19</c:v>
                </c:pt>
              </c:numCache>
            </c:numRef>
          </c:val>
          <c:extLst>
            <c:ext xmlns:c16="http://schemas.microsoft.com/office/drawing/2014/chart" uri="{C3380CC4-5D6E-409C-BE32-E72D297353CC}">
              <c16:uniqueId val="{00000003-1822-48B0-894A-4073C3691157}"/>
            </c:ext>
          </c:extLst>
        </c:ser>
        <c:dLbls>
          <c:dLblPos val="inEnd"/>
          <c:showLegendKey val="0"/>
          <c:showVal val="1"/>
          <c:showCatName val="0"/>
          <c:showSerName val="0"/>
          <c:showPercent val="0"/>
          <c:showBubbleSize val="0"/>
        </c:dLbls>
        <c:gapWidth val="100"/>
        <c:axId val="428745560"/>
        <c:axId val="428739680"/>
        <c:extLst>
          <c:ext xmlns:c15="http://schemas.microsoft.com/office/drawing/2012/chart" uri="{02D57815-91ED-43cb-92C2-25804820EDAC}">
            <c15:filteredBarSeries>
              <c15:ser>
                <c:idx val="3"/>
                <c:order val="0"/>
                <c:tx>
                  <c:strRef>
                    <c:extLst>
                      <c:ext uri="{02D57815-91ED-43cb-92C2-25804820EDAC}">
                        <c15:formulaRef>
                          <c15:sqref>Kwartaalcijfers!$B$92</c15:sqref>
                        </c15:formulaRef>
                      </c:ext>
                    </c:extLst>
                    <c:strCache>
                      <c:ptCount val="1"/>
                      <c:pt idx="0">
                        <c:v>2019</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Kwartaalcijfers!$A$20:$A$23</c15:sqref>
                        </c15:formulaRef>
                      </c:ext>
                    </c:extLst>
                    <c:strCache>
                      <c:ptCount val="4"/>
                      <c:pt idx="0">
                        <c:v>1e kwartaal</c:v>
                      </c:pt>
                      <c:pt idx="1">
                        <c:v>2e kwartaal</c:v>
                      </c:pt>
                      <c:pt idx="2">
                        <c:v>3e kwartaal</c:v>
                      </c:pt>
                      <c:pt idx="3">
                        <c:v>4e kwartaal</c:v>
                      </c:pt>
                    </c:strCache>
                  </c:strRef>
                </c:cat>
                <c:val>
                  <c:numRef>
                    <c:extLst>
                      <c:ext uri="{02D57815-91ED-43cb-92C2-25804820EDAC}">
                        <c15:formulaRef>
                          <c15:sqref>Kwartaalcijfers!$B$94:$B$97</c15:sqref>
                        </c15:formulaRef>
                      </c:ext>
                    </c:extLst>
                    <c:numCache>
                      <c:formatCode>#,##0</c:formatCode>
                      <c:ptCount val="4"/>
                      <c:pt idx="0">
                        <c:v>17058</c:v>
                      </c:pt>
                      <c:pt idx="1">
                        <c:v>17052</c:v>
                      </c:pt>
                      <c:pt idx="2">
                        <c:v>17214</c:v>
                      </c:pt>
                      <c:pt idx="3">
                        <c:v>17289</c:v>
                      </c:pt>
                    </c:numCache>
                  </c:numRef>
                </c:val>
                <c:extLst>
                  <c:ext xmlns:c16="http://schemas.microsoft.com/office/drawing/2014/chart" uri="{C3380CC4-5D6E-409C-BE32-E72D297353CC}">
                    <c16:uniqueId val="{00000000-DB24-44E3-9BB9-8F322845356E}"/>
                  </c:ext>
                </c:extLst>
              </c15:ser>
            </c15:filteredBarSeries>
          </c:ext>
        </c:extLst>
      </c:barChart>
      <c:catAx>
        <c:axId val="4287455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39680"/>
        <c:crosses val="autoZero"/>
        <c:auto val="1"/>
        <c:lblAlgn val="ctr"/>
        <c:lblOffset val="100"/>
        <c:noMultiLvlLbl val="0"/>
      </c:catAx>
      <c:valAx>
        <c:axId val="4287396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1020000" spcFirstLastPara="1" vertOverflow="ellipsis"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45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a:t>Aantal medewerkers</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title>
    <c:autoTitleDeleted val="0"/>
    <c:plotArea>
      <c:layout/>
      <c:lineChart>
        <c:grouping val="standard"/>
        <c:varyColors val="0"/>
        <c:ser>
          <c:idx val="1"/>
          <c:order val="1"/>
          <c:tx>
            <c:strRef>
              <c:f>'Maandcijfers medewerkers'!$E$2</c:f>
              <c:strCache>
                <c:ptCount val="1"/>
                <c:pt idx="0">
                  <c:v>2020</c:v>
                </c:pt>
              </c:strCache>
            </c:strRef>
          </c:tx>
          <c:spPr>
            <a:ln w="28575" cap="rnd">
              <a:solidFill>
                <a:srgbClr val="FF0000"/>
              </a:solidFill>
              <a:round/>
            </a:ln>
            <a:effectLst/>
          </c:spPr>
          <c:marker>
            <c:symbol val="circle"/>
            <c:size val="30"/>
            <c:spPr>
              <a:solidFill>
                <a:srgbClr val="FF0000"/>
              </a:solidFill>
              <a:ln w="9525">
                <a:noFill/>
              </a:ln>
              <a:effectLst/>
            </c:spPr>
          </c:marker>
          <c:dPt>
            <c:idx val="5"/>
            <c:marker>
              <c:symbol val="circle"/>
              <c:size val="30"/>
              <c:spPr>
                <a:solidFill>
                  <a:srgbClr val="FF0000"/>
                </a:solidFill>
                <a:ln w="9525">
                  <a:noFill/>
                </a:ln>
                <a:effectLst/>
              </c:spPr>
            </c:marker>
            <c:bubble3D val="0"/>
            <c:spPr>
              <a:ln w="28575" cap="rnd">
                <a:solidFill>
                  <a:srgbClr val="C00000"/>
                </a:solidFill>
                <a:round/>
              </a:ln>
              <a:effectLst/>
            </c:spPr>
            <c:extLst>
              <c:ext xmlns:c16="http://schemas.microsoft.com/office/drawing/2014/chart" uri="{C3380CC4-5D6E-409C-BE32-E72D297353CC}">
                <c16:uniqueId val="{00000001-ACF3-4D45-9DDA-3F7A9CACB7E0}"/>
              </c:ext>
            </c:extLst>
          </c:dPt>
          <c:dLbls>
            <c:dLbl>
              <c:idx val="3"/>
              <c:layout>
                <c:manualLayout>
                  <c:x val="-5.2141528104351971E-2"/>
                  <c:y val="1.027788193142523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3F-4F08-8A80-D7D03BECF103}"/>
                </c:ext>
              </c:extLst>
            </c:dLbl>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'Maandcijfers medewerkers'!$A$3:$B$14</c:f>
              <c:multiLvlStrCache>
                <c:ptCount val="12"/>
                <c:lvl>
                  <c:pt idx="0">
                    <c:v>jan</c:v>
                  </c:pt>
                  <c:pt idx="1">
                    <c:v>feb</c:v>
                  </c:pt>
                  <c:pt idx="2">
                    <c:v>mrt</c:v>
                  </c:pt>
                  <c:pt idx="3">
                    <c:v>apr</c:v>
                  </c:pt>
                  <c:pt idx="4">
                    <c:v>mei</c:v>
                  </c:pt>
                  <c:pt idx="5">
                    <c:v>jun</c:v>
                  </c:pt>
                  <c:pt idx="6">
                    <c:v>jul</c:v>
                  </c:pt>
                  <c:pt idx="7">
                    <c:v>aug</c:v>
                  </c:pt>
                  <c:pt idx="8">
                    <c:v>sep</c:v>
                  </c:pt>
                  <c:pt idx="9">
                    <c:v>okt</c:v>
                  </c:pt>
                  <c:pt idx="10">
                    <c:v>nov</c:v>
                  </c:pt>
                  <c:pt idx="11">
                    <c:v>dec</c:v>
                  </c:pt>
                </c:lvl>
                <c:lvl>
                  <c:pt idx="0">
                    <c:v>Eerste kwartaal</c:v>
                  </c:pt>
                  <c:pt idx="3">
                    <c:v>Tweede kwartaal</c:v>
                  </c:pt>
                  <c:pt idx="6">
                    <c:v>Derde kwartaal</c:v>
                  </c:pt>
                  <c:pt idx="9">
                    <c:v>Vierde kwartaal</c:v>
                  </c:pt>
                </c:lvl>
              </c:multiLvlStrCache>
            </c:multiLvlStrRef>
          </c:cat>
          <c:val>
            <c:numRef>
              <c:f>'Maandcijfers medewerkers'!$E$3:$E$14</c:f>
              <c:numCache>
                <c:formatCode>#,##0</c:formatCode>
                <c:ptCount val="12"/>
                <c:pt idx="0">
                  <c:v>26898</c:v>
                </c:pt>
                <c:pt idx="1">
                  <c:v>26701</c:v>
                </c:pt>
                <c:pt idx="2">
                  <c:v>26119</c:v>
                </c:pt>
                <c:pt idx="3">
                  <c:v>24170</c:v>
                </c:pt>
                <c:pt idx="4">
                  <c:v>25251</c:v>
                </c:pt>
                <c:pt idx="5">
                  <c:v>25668</c:v>
                </c:pt>
                <c:pt idx="6">
                  <c:v>25668</c:v>
                </c:pt>
                <c:pt idx="7">
                  <c:v>25340</c:v>
                </c:pt>
                <c:pt idx="8">
                  <c:v>25720</c:v>
                </c:pt>
                <c:pt idx="9">
                  <c:v>25738</c:v>
                </c:pt>
                <c:pt idx="10">
                  <c:v>25536</c:v>
                </c:pt>
                <c:pt idx="11">
                  <c:v>25113</c:v>
                </c:pt>
              </c:numCache>
            </c:numRef>
          </c:val>
          <c:smooth val="0"/>
          <c:extLst>
            <c:ext xmlns:c16="http://schemas.microsoft.com/office/drawing/2014/chart" uri="{C3380CC4-5D6E-409C-BE32-E72D297353CC}">
              <c16:uniqueId val="{00000003-4DE2-4687-AEEB-F43BF8EE5F04}"/>
            </c:ext>
          </c:extLst>
        </c:ser>
        <c:ser>
          <c:idx val="2"/>
          <c:order val="2"/>
          <c:tx>
            <c:strRef>
              <c:f>'Maandcijfers medewerkers'!$G$2</c:f>
              <c:strCache>
                <c:ptCount val="1"/>
                <c:pt idx="0">
                  <c:v>2021</c:v>
                </c:pt>
              </c:strCache>
            </c:strRef>
          </c:tx>
          <c:spPr>
            <a:ln w="28575" cap="rnd">
              <a:solidFill>
                <a:schemeClr val="accent3"/>
              </a:solidFill>
              <a:round/>
            </a:ln>
            <a:effectLst/>
          </c:spPr>
          <c:marker>
            <c:symbol val="circle"/>
            <c:size val="30"/>
            <c:spPr>
              <a:solidFill>
                <a:schemeClr val="accent3"/>
              </a:solidFill>
              <a:ln w="9525">
                <a:noFill/>
              </a:ln>
              <a:effectLst/>
            </c:spPr>
          </c:marker>
          <c:dLbls>
            <c:dLbl>
              <c:idx val="0"/>
              <c:layout>
                <c:manualLayout>
                  <c:x val="-5.2119859549876642E-2"/>
                  <c:y val="-3.28244386118401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CB-461B-8642-768116DCDA1E}"/>
                </c:ext>
              </c:extLst>
            </c:dLbl>
            <c:dLbl>
              <c:idx val="1"/>
              <c:layout>
                <c:manualLayout>
                  <c:x val="-5.2119741142475126E-2"/>
                  <c:y val="1.80298296046327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CB-461B-8642-768116DCDA1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medewerkers'!$G$3:$G$14</c:f>
              <c:numCache>
                <c:formatCode>#,##0</c:formatCode>
                <c:ptCount val="12"/>
                <c:pt idx="0">
                  <c:v>22949</c:v>
                </c:pt>
                <c:pt idx="1">
                  <c:v>22317</c:v>
                </c:pt>
                <c:pt idx="2">
                  <c:v>24463</c:v>
                </c:pt>
                <c:pt idx="3">
                  <c:v>24594</c:v>
                </c:pt>
                <c:pt idx="4">
                  <c:v>24549</c:v>
                </c:pt>
                <c:pt idx="5">
                  <c:v>24452</c:v>
                </c:pt>
                <c:pt idx="6">
                  <c:v>24128</c:v>
                </c:pt>
                <c:pt idx="7">
                  <c:v>23849</c:v>
                </c:pt>
                <c:pt idx="8">
                  <c:v>24351</c:v>
                </c:pt>
                <c:pt idx="9">
                  <c:v>24593</c:v>
                </c:pt>
                <c:pt idx="10">
                  <c:v>24595</c:v>
                </c:pt>
                <c:pt idx="11">
                  <c:v>24423</c:v>
                </c:pt>
              </c:numCache>
            </c:numRef>
          </c:val>
          <c:smooth val="0"/>
          <c:extLst>
            <c:ext xmlns:c16="http://schemas.microsoft.com/office/drawing/2014/chart" uri="{C3380CC4-5D6E-409C-BE32-E72D297353CC}">
              <c16:uniqueId val="{00000002-ACF3-4D45-9DDA-3F7A9CACB7E0}"/>
            </c:ext>
          </c:extLst>
        </c:ser>
        <c:ser>
          <c:idx val="3"/>
          <c:order val="3"/>
          <c:tx>
            <c:strRef>
              <c:f>'Maandcijfers medewerkers'!$I$2</c:f>
              <c:strCache>
                <c:ptCount val="1"/>
                <c:pt idx="0">
                  <c:v>2022</c:v>
                </c:pt>
              </c:strCache>
            </c:strRef>
          </c:tx>
          <c:spPr>
            <a:ln w="28575" cap="rnd">
              <a:solidFill>
                <a:schemeClr val="accent4"/>
              </a:solidFill>
              <a:round/>
            </a:ln>
            <a:effectLst/>
          </c:spPr>
          <c:marker>
            <c:symbol val="circle"/>
            <c:size val="30"/>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'Maandcijfers medewerkers'!$I$3:$I$14</c:f>
              <c:numCache>
                <c:formatCode>#,##0</c:formatCode>
                <c:ptCount val="12"/>
                <c:pt idx="0">
                  <c:v>23643</c:v>
                </c:pt>
                <c:pt idx="1">
                  <c:v>23749</c:v>
                </c:pt>
                <c:pt idx="2">
                  <c:v>23705</c:v>
                </c:pt>
                <c:pt idx="3">
                  <c:v>23567</c:v>
                </c:pt>
                <c:pt idx="4">
                  <c:v>23353</c:v>
                </c:pt>
                <c:pt idx="5">
                  <c:v>23223</c:v>
                </c:pt>
                <c:pt idx="6">
                  <c:v>22961</c:v>
                </c:pt>
                <c:pt idx="7">
                  <c:v>22662</c:v>
                </c:pt>
                <c:pt idx="8">
                  <c:v>23126</c:v>
                </c:pt>
                <c:pt idx="9">
                  <c:v>23284</c:v>
                </c:pt>
                <c:pt idx="10">
                  <c:v>23338</c:v>
                </c:pt>
                <c:pt idx="11">
                  <c:v>23291</c:v>
                </c:pt>
              </c:numCache>
            </c:numRef>
          </c:val>
          <c:smooth val="0"/>
          <c:extLst>
            <c:ext xmlns:c16="http://schemas.microsoft.com/office/drawing/2014/chart" uri="{C3380CC4-5D6E-409C-BE32-E72D297353CC}">
              <c16:uniqueId val="{00000003-ACF3-4D45-9DDA-3F7A9CACB7E0}"/>
            </c:ext>
          </c:extLst>
        </c:ser>
        <c:ser>
          <c:idx val="4"/>
          <c:order val="4"/>
          <c:tx>
            <c:strRef>
              <c:f>'Maandcijfers medewerkers'!$K$2</c:f>
              <c:strCache>
                <c:ptCount val="1"/>
                <c:pt idx="0">
                  <c:v>2023</c:v>
                </c:pt>
              </c:strCache>
            </c:strRef>
          </c:tx>
          <c:spPr>
            <a:ln w="28575" cap="rnd">
              <a:solidFill>
                <a:srgbClr val="00B050"/>
              </a:solidFill>
              <a:round/>
            </a:ln>
            <a:effectLst/>
          </c:spPr>
          <c:marker>
            <c:symbol val="circle"/>
            <c:size val="30"/>
            <c:spPr>
              <a:solidFill>
                <a:srgbClr val="00B050"/>
              </a:solidFill>
              <a:ln w="9525">
                <a:solidFill>
                  <a:srgbClr val="00B050"/>
                </a:solidFill>
              </a:ln>
              <a:effectLst/>
            </c:spPr>
          </c:marker>
          <c:dLbls>
            <c:dLbl>
              <c:idx val="0"/>
              <c:layout>
                <c:manualLayout>
                  <c:x val="-5.0615967143366969E-2"/>
                  <c:y val="2.6961213181684652E-3"/>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CB-461B-8642-768116DCDA1E}"/>
                </c:ext>
              </c:extLst>
            </c:dLbl>
            <c:dLbl>
              <c:idx val="1"/>
              <c:layout>
                <c:manualLayout>
                  <c:x val="-5.4387834918295339E-2"/>
                  <c:y val="-3.7037037037037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C4-47AD-8D9A-73D16D8B68C9}"/>
                </c:ext>
              </c:extLst>
            </c:dLbl>
            <c:dLbl>
              <c:idx val="2"/>
              <c:layout>
                <c:manualLayout>
                  <c:x val="-5.2884060919187216E-2"/>
                  <c:y val="-2.9100529100529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C4-47AD-8D9A-73D16D8B68C9}"/>
                </c:ext>
              </c:extLst>
            </c:dLbl>
            <c:dLbl>
              <c:idx val="3"/>
              <c:layout>
                <c:manualLayout>
                  <c:x val="-5.1149534898140135E-2"/>
                  <c:y val="-5.019815059445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EA-4C83-8301-D21B7993D284}"/>
                </c:ext>
              </c:extLst>
            </c:dLbl>
            <c:dLbl>
              <c:idx val="4"/>
              <c:layout>
                <c:manualLayout>
                  <c:x val="-5.2646555355926633E-2"/>
                  <c:y val="-5.01981505944517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EA-4C83-8301-D21B7993D284}"/>
                </c:ext>
              </c:extLst>
            </c:dLbl>
            <c:dLbl>
              <c:idx val="5"/>
              <c:layout>
                <c:manualLayout>
                  <c:x val="-5.5640596271499629E-2"/>
                  <c:y val="-4.22721268163805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EA-4C83-8301-D21B7993D28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medewerkers'!$K$3:$K$14</c:f>
              <c:numCache>
                <c:formatCode>#,##0</c:formatCode>
                <c:ptCount val="12"/>
                <c:pt idx="0">
                  <c:v>22849</c:v>
                </c:pt>
                <c:pt idx="1">
                  <c:v>22758</c:v>
                </c:pt>
                <c:pt idx="2">
                  <c:v>22757</c:v>
                </c:pt>
                <c:pt idx="3">
                  <c:v>22542</c:v>
                </c:pt>
                <c:pt idx="4">
                  <c:v>22414</c:v>
                </c:pt>
                <c:pt idx="5">
                  <c:v>22413</c:v>
                </c:pt>
                <c:pt idx="6">
                  <c:v>22179</c:v>
                </c:pt>
                <c:pt idx="7">
                  <c:v>21783</c:v>
                </c:pt>
                <c:pt idx="8">
                  <c:v>22219</c:v>
                </c:pt>
                <c:pt idx="9">
                  <c:v>22753</c:v>
                </c:pt>
                <c:pt idx="10">
                  <c:v>22879</c:v>
                </c:pt>
                <c:pt idx="11">
                  <c:v>22926</c:v>
                </c:pt>
              </c:numCache>
            </c:numRef>
          </c:val>
          <c:smooth val="0"/>
          <c:extLst>
            <c:ext xmlns:c16="http://schemas.microsoft.com/office/drawing/2014/chart" uri="{C3380CC4-5D6E-409C-BE32-E72D297353CC}">
              <c16:uniqueId val="{00000002-EECB-461B-8642-768116DCDA1E}"/>
            </c:ext>
          </c:extLst>
        </c:ser>
        <c:ser>
          <c:idx val="6"/>
          <c:order val="6"/>
          <c:tx>
            <c:strRef>
              <c:f>'Maandcijfers medewerkers'!$M$2</c:f>
              <c:strCache>
                <c:ptCount val="1"/>
                <c:pt idx="0">
                  <c:v>2024</c:v>
                </c:pt>
              </c:strCache>
            </c:strRef>
          </c:tx>
          <c:spPr>
            <a:ln w="28575" cap="rnd">
              <a:solidFill>
                <a:schemeClr val="accent6"/>
              </a:solidFill>
              <a:round/>
            </a:ln>
            <a:effectLst/>
          </c:spPr>
          <c:marker>
            <c:symbol val="circle"/>
            <c:size val="30"/>
            <c:spPr>
              <a:solidFill>
                <a:schemeClr val="accent1">
                  <a:lumMod val="60000"/>
                </a:schemeClr>
              </a:solidFill>
              <a:ln w="9525">
                <a:solidFill>
                  <a:schemeClr val="accent6"/>
                </a:solidFill>
              </a:ln>
              <a:effectLst/>
            </c:spPr>
          </c:marker>
          <c:dLbls>
            <c:dLbl>
              <c:idx val="0"/>
              <c:layout>
                <c:manualLayout>
                  <c:x val="-5.2884060919187188E-2"/>
                  <c:y val="1.8518518518518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C4-47AD-8D9A-73D16D8B68C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'Maandcijfers medewerkers'!$M$3:$M$11</c:f>
              <c:numCache>
                <c:formatCode>#,##0</c:formatCode>
                <c:ptCount val="9"/>
                <c:pt idx="0">
                  <c:v>22712</c:v>
                </c:pt>
                <c:pt idx="1">
                  <c:v>22587</c:v>
                </c:pt>
                <c:pt idx="2">
                  <c:v>22523</c:v>
                </c:pt>
                <c:pt idx="3">
                  <c:v>22447</c:v>
                </c:pt>
                <c:pt idx="4">
                  <c:v>22370</c:v>
                </c:pt>
                <c:pt idx="5">
                  <c:v>22334</c:v>
                </c:pt>
                <c:pt idx="6">
                  <c:v>22050</c:v>
                </c:pt>
                <c:pt idx="7">
                  <c:v>21777</c:v>
                </c:pt>
                <c:pt idx="8">
                  <c:v>22226</c:v>
                </c:pt>
              </c:numCache>
            </c:numRef>
          </c:val>
          <c:smooth val="0"/>
          <c:extLst>
            <c:ext xmlns:c16="http://schemas.microsoft.com/office/drawing/2014/chart" uri="{C3380CC4-5D6E-409C-BE32-E72D297353CC}">
              <c16:uniqueId val="{00000003-ADC4-47AD-8D9A-73D16D8B68C9}"/>
            </c:ext>
          </c:extLst>
        </c:ser>
        <c:dLbls>
          <c:showLegendKey val="0"/>
          <c:showVal val="0"/>
          <c:showCatName val="0"/>
          <c:showSerName val="0"/>
          <c:showPercent val="0"/>
          <c:showBubbleSize val="0"/>
        </c:dLbls>
        <c:marker val="1"/>
        <c:smooth val="0"/>
        <c:axId val="428739288"/>
        <c:axId val="428741640"/>
        <c:extLst>
          <c:ext xmlns:c15="http://schemas.microsoft.com/office/drawing/2012/chart" uri="{02D57815-91ED-43cb-92C2-25804820EDAC}">
            <c15:filteredLineSeries>
              <c15:ser>
                <c:idx val="0"/>
                <c:order val="0"/>
                <c:tx>
                  <c:strRef>
                    <c:extLst>
                      <c:ext uri="{02D57815-91ED-43cb-92C2-25804820EDAC}">
                        <c15:formulaRef>
                          <c15:sqref>'Maandcijfers medewerkers'!$C$2</c15:sqref>
                        </c15:formulaRef>
                      </c:ext>
                    </c:extLst>
                    <c:strCache>
                      <c:ptCount val="1"/>
                      <c:pt idx="0">
                        <c:v>2019</c:v>
                      </c:pt>
                    </c:strCache>
                  </c:strRef>
                </c:tx>
                <c:spPr>
                  <a:ln w="28575" cap="rnd">
                    <a:solidFill>
                      <a:schemeClr val="accent1"/>
                    </a:solidFill>
                    <a:round/>
                  </a:ln>
                  <a:effectLst/>
                </c:spPr>
                <c:marker>
                  <c:symbol val="circle"/>
                  <c:size val="30"/>
                  <c:spPr>
                    <a:solidFill>
                      <a:schemeClr val="accent1"/>
                    </a:solidFill>
                    <a:ln w="9525">
                      <a:noFill/>
                    </a:ln>
                    <a:effectLst/>
                  </c:spPr>
                </c:marker>
                <c:dLbls>
                  <c:dLbl>
                    <c:idx val="0"/>
                    <c:layout>
                      <c:manualLayout>
                        <c:x val="-5.2119773006787183E-2"/>
                        <c:y val="-1.2738853503184742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5-723F-4F08-8A80-D7D03BECF103}"/>
                      </c:ext>
                    </c:extLst>
                  </c:dLbl>
                  <c:dLbl>
                    <c:idx val="1"/>
                    <c:layout>
                      <c:manualLayout>
                        <c:x val="-5.2119773006787183E-2"/>
                        <c:y val="-9.5541401273885346E-3"/>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4-723F-4F08-8A80-D7D03BECF103}"/>
                      </c:ext>
                    </c:extLst>
                  </c:dLbl>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Verdana" panose="020B0604030504040204" pitchFamily="34" charset="0"/>
                          <a:ea typeface="Verdana" panose="020B0604030504040204" pitchFamily="34" charset="0"/>
                          <a:cs typeface="Verdana" panose="020B0604030504040204" pitchFamily="34" charset="0"/>
                        </a:defRPr>
                      </a:pPr>
                      <a:endParaRPr lang="LID4096"/>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uri="{02D57815-91ED-43cb-92C2-25804820EDAC}">
                        <c15:formulaRef>
                          <c15:sqref>'Maandcijfers medewerkers'!$A$3:$B$14</c15:sqref>
                        </c15:formulaRef>
                      </c:ext>
                    </c:extLst>
                    <c:multiLvlStrCache>
                      <c:ptCount val="12"/>
                      <c:lvl>
                        <c:pt idx="0">
                          <c:v>jan</c:v>
                        </c:pt>
                        <c:pt idx="1">
                          <c:v>feb</c:v>
                        </c:pt>
                        <c:pt idx="2">
                          <c:v>mrt</c:v>
                        </c:pt>
                        <c:pt idx="3">
                          <c:v>apr</c:v>
                        </c:pt>
                        <c:pt idx="4">
                          <c:v>mei</c:v>
                        </c:pt>
                        <c:pt idx="5">
                          <c:v>jun</c:v>
                        </c:pt>
                        <c:pt idx="6">
                          <c:v>jul</c:v>
                        </c:pt>
                        <c:pt idx="7">
                          <c:v>aug</c:v>
                        </c:pt>
                        <c:pt idx="8">
                          <c:v>sep</c:v>
                        </c:pt>
                        <c:pt idx="9">
                          <c:v>okt</c:v>
                        </c:pt>
                        <c:pt idx="10">
                          <c:v>nov</c:v>
                        </c:pt>
                        <c:pt idx="11">
                          <c:v>dec</c:v>
                        </c:pt>
                      </c:lvl>
                      <c:lvl>
                        <c:pt idx="0">
                          <c:v>Eerste kwartaal</c:v>
                        </c:pt>
                        <c:pt idx="3">
                          <c:v>Tweede kwartaal</c:v>
                        </c:pt>
                        <c:pt idx="6">
                          <c:v>Derde kwartaal</c:v>
                        </c:pt>
                        <c:pt idx="9">
                          <c:v>Vierde kwartaal</c:v>
                        </c:pt>
                      </c:lvl>
                    </c:multiLvlStrCache>
                  </c:multiLvlStrRef>
                </c:cat>
                <c:val>
                  <c:numRef>
                    <c:extLst>
                      <c:ext uri="{02D57815-91ED-43cb-92C2-25804820EDAC}">
                        <c15:formulaRef>
                          <c15:sqref>'Maandcijfers medewerkers'!$C$3:$C$14</c15:sqref>
                        </c15:formulaRef>
                      </c:ext>
                    </c:extLst>
                    <c:numCache>
                      <c:formatCode>#,##0</c:formatCode>
                      <c:ptCount val="12"/>
                      <c:pt idx="0">
                        <c:v>27098</c:v>
                      </c:pt>
                      <c:pt idx="1">
                        <c:v>26984</c:v>
                      </c:pt>
                      <c:pt idx="2">
                        <c:v>26914</c:v>
                      </c:pt>
                      <c:pt idx="3">
                        <c:v>26806</c:v>
                      </c:pt>
                      <c:pt idx="4">
                        <c:v>26778</c:v>
                      </c:pt>
                      <c:pt idx="5">
                        <c:v>26732</c:v>
                      </c:pt>
                      <c:pt idx="6">
                        <c:v>26531</c:v>
                      </c:pt>
                      <c:pt idx="7">
                        <c:v>26284</c:v>
                      </c:pt>
                      <c:pt idx="8">
                        <c:v>26877</c:v>
                      </c:pt>
                      <c:pt idx="9">
                        <c:v>27069</c:v>
                      </c:pt>
                      <c:pt idx="10">
                        <c:v>27117</c:v>
                      </c:pt>
                      <c:pt idx="11">
                        <c:v>27170</c:v>
                      </c:pt>
                    </c:numCache>
                  </c:numRef>
                </c:val>
                <c:smooth val="0"/>
                <c:extLst>
                  <c:ext xmlns:c16="http://schemas.microsoft.com/office/drawing/2014/chart" uri="{C3380CC4-5D6E-409C-BE32-E72D297353CC}">
                    <c16:uniqueId val="{00000000-4DE2-4687-AEEB-F43BF8EE5F04}"/>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'Maandcijfers medewerkers'!$M$2</c15:sqref>
                        </c15:formulaRef>
                      </c:ext>
                    </c:extLst>
                    <c:strCache>
                      <c:ptCount val="1"/>
                      <c:pt idx="0">
                        <c:v>2024</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extLst xmlns:c15="http://schemas.microsoft.com/office/drawing/2012/chart">
                      <c:ext xmlns:c15="http://schemas.microsoft.com/office/drawing/2012/chart" uri="{02D57815-91ED-43cb-92C2-25804820EDAC}">
                        <c15:formulaRef>
                          <c15:sqref>'Maandcijfers medewerkers'!$M$3:$M$8</c15:sqref>
                        </c15:formulaRef>
                      </c:ext>
                    </c:extLst>
                    <c:numCache>
                      <c:formatCode>#,##0</c:formatCode>
                      <c:ptCount val="6"/>
                      <c:pt idx="0">
                        <c:v>22712</c:v>
                      </c:pt>
                      <c:pt idx="1">
                        <c:v>22587</c:v>
                      </c:pt>
                      <c:pt idx="2">
                        <c:v>22523</c:v>
                      </c:pt>
                      <c:pt idx="3">
                        <c:v>22447</c:v>
                      </c:pt>
                      <c:pt idx="4">
                        <c:v>22370</c:v>
                      </c:pt>
                      <c:pt idx="5">
                        <c:v>22334</c:v>
                      </c:pt>
                    </c:numCache>
                  </c:numRef>
                </c:val>
                <c:smooth val="0"/>
                <c:extLst xmlns:c15="http://schemas.microsoft.com/office/drawing/2012/chart">
                  <c:ext xmlns:c16="http://schemas.microsoft.com/office/drawing/2014/chart" uri="{C3380CC4-5D6E-409C-BE32-E72D297353CC}">
                    <c16:uniqueId val="{00000002-ADC4-47AD-8D9A-73D16D8B68C9}"/>
                  </c:ext>
                </c:extLst>
              </c15:ser>
            </c15:filteredLineSeries>
          </c:ext>
        </c:extLst>
      </c:lineChart>
      <c:catAx>
        <c:axId val="428739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41640"/>
        <c:crosses val="autoZero"/>
        <c:auto val="1"/>
        <c:lblAlgn val="ctr"/>
        <c:lblOffset val="100"/>
        <c:noMultiLvlLbl val="0"/>
      </c:catAx>
      <c:valAx>
        <c:axId val="428741640"/>
        <c:scaling>
          <c:orientation val="minMax"/>
          <c:min val="2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crossAx val="42873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Totaal aantal medewerkers per 31 december</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0"/>
          <c:order val="0"/>
          <c:tx>
            <c:strRef>
              <c:f>Medewerkers!$A$4</c:f>
              <c:strCache>
                <c:ptCount val="1"/>
                <c:pt idx="0">
                  <c:v>Aantal medewerkers (personen)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(Medewerkers!$D$4,Medewerkers!$F$4,Medewerkers!$H$4,Medewerkers!$J$4)</c:f>
              <c:numCache>
                <c:formatCode>#,##0</c:formatCode>
                <c:ptCount val="4"/>
                <c:pt idx="0">
                  <c:v>25133</c:v>
                </c:pt>
                <c:pt idx="1">
                  <c:v>24349</c:v>
                </c:pt>
                <c:pt idx="2">
                  <c:v>23291</c:v>
                </c:pt>
                <c:pt idx="3">
                  <c:v>22926</c:v>
                </c:pt>
              </c:numCache>
            </c:numRef>
          </c:val>
          <c:extLst>
            <c:ext xmlns:c16="http://schemas.microsoft.com/office/drawing/2014/chart" uri="{C3380CC4-5D6E-409C-BE32-E72D297353CC}">
              <c16:uniqueId val="{00000000-6F1A-48D6-A63E-55D6BB991137}"/>
            </c:ext>
          </c:extLst>
        </c:ser>
        <c:ser>
          <c:idx val="1"/>
          <c:order val="1"/>
          <c:tx>
            <c:strRef>
              <c:f>Medewerkers!$A$5</c:f>
              <c:strCache>
                <c:ptCount val="1"/>
                <c:pt idx="0">
                  <c:v>Aantal medewerkers (fte)</c:v>
                </c:pt>
              </c:strCache>
            </c:strRef>
          </c:tx>
          <c:spPr>
            <a:solidFill>
              <a:srgbClr val="C00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(Medewerkers!$D$2,Medewerkers!$F$2,Medewerkers!$H$2,Medewerkers!$J$2)</c:f>
              <c:numCache>
                <c:formatCode>General</c:formatCode>
                <c:ptCount val="4"/>
                <c:pt idx="0">
                  <c:v>2020</c:v>
                </c:pt>
                <c:pt idx="1">
                  <c:v>2021</c:v>
                </c:pt>
                <c:pt idx="2">
                  <c:v>2022</c:v>
                </c:pt>
                <c:pt idx="3">
                  <c:v>2023</c:v>
                </c:pt>
              </c:numCache>
            </c:numRef>
          </c:cat>
          <c:val>
            <c:numRef>
              <c:f>(Medewerkers!$D$5,Medewerkers!$F$5,Medewerkers!$H$5,Medewerkers!$J$5)</c:f>
              <c:numCache>
                <c:formatCode>#,##0</c:formatCode>
                <c:ptCount val="4"/>
                <c:pt idx="0">
                  <c:v>15836</c:v>
                </c:pt>
                <c:pt idx="1">
                  <c:v>15565</c:v>
                </c:pt>
                <c:pt idx="2">
                  <c:v>15143</c:v>
                </c:pt>
                <c:pt idx="3">
                  <c:v>14790</c:v>
                </c:pt>
              </c:numCache>
            </c:numRef>
          </c:val>
          <c:extLst>
            <c:ext xmlns:c16="http://schemas.microsoft.com/office/drawing/2014/chart" uri="{C3380CC4-5D6E-409C-BE32-E72D297353CC}">
              <c16:uniqueId val="{00000001-F553-4184-8359-33FDC38F0739}"/>
            </c:ext>
          </c:extLst>
        </c:ser>
        <c:dLbls>
          <c:dLblPos val="outEnd"/>
          <c:showLegendKey val="0"/>
          <c:showVal val="1"/>
          <c:showCatName val="0"/>
          <c:showSerName val="0"/>
          <c:showPercent val="0"/>
          <c:showBubbleSize val="0"/>
        </c:dLbls>
        <c:gapWidth val="200"/>
        <c:overlap val="-27"/>
        <c:axId val="428742032"/>
        <c:axId val="428742816"/>
      </c:barChart>
      <c:catAx>
        <c:axId val="4287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816"/>
        <c:crosses val="autoZero"/>
        <c:auto val="1"/>
        <c:lblAlgn val="ctr"/>
        <c:lblOffset val="100"/>
        <c:noMultiLvlLbl val="0"/>
      </c:catAx>
      <c:valAx>
        <c:axId val="42874281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r>
              <a:rPr lang="en-US"/>
              <a:t>Aantal medewerkers naar leeftijdsklasse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title>
    <c:autoTitleDeleted val="0"/>
    <c:plotArea>
      <c:layout/>
      <c:barChart>
        <c:barDir val="col"/>
        <c:grouping val="clustered"/>
        <c:varyColors val="0"/>
        <c:ser>
          <c:idx val="1"/>
          <c:order val="0"/>
          <c:tx>
            <c:strRef>
              <c:f>Medewerkers!$D$2</c:f>
              <c:strCache>
                <c:ptCount val="1"/>
                <c:pt idx="0">
                  <c:v>2020</c:v>
                </c:pt>
              </c:strCache>
            </c:strRef>
          </c:tx>
          <c:spPr>
            <a:solidFill>
              <a:schemeClr val="accent2"/>
            </a:solidFill>
            <a:ln>
              <a:noFill/>
            </a:ln>
            <a:effectLst/>
          </c:spPr>
          <c:invertIfNegative val="0"/>
          <c:dLbls>
            <c:dLbl>
              <c:idx val="2"/>
              <c:layout>
                <c:manualLayout>
                  <c:x val="1.371913580246913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8C-4E05-8FD6-CB38EC215D8F}"/>
                </c:ext>
              </c:extLst>
            </c:dLbl>
            <c:dLbl>
              <c:idx val="3"/>
              <c:layout>
                <c:manualLayout>
                  <c:x val="1.7638888888888888E-2"/>
                  <c:y val="1.17592592592591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8C-4E05-8FD6-CB38EC215D8F}"/>
                </c:ext>
              </c:extLst>
            </c:dLbl>
            <c:dLbl>
              <c:idx val="4"/>
              <c:layout>
                <c:manualLayout>
                  <c:x val="1.5679012345679012E-2"/>
                  <c:y val="1.56790123456790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8C-4E05-8FD6-CB38EC215D8F}"/>
                </c:ext>
              </c:extLst>
            </c:dLbl>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Medewerkers!$D$10:$D$14</c:f>
              <c:numCache>
                <c:formatCode>#,##0</c:formatCode>
                <c:ptCount val="5"/>
                <c:pt idx="0">
                  <c:v>7701</c:v>
                </c:pt>
                <c:pt idx="1">
                  <c:v>7706</c:v>
                </c:pt>
                <c:pt idx="2">
                  <c:v>4896</c:v>
                </c:pt>
                <c:pt idx="3">
                  <c:v>3249</c:v>
                </c:pt>
                <c:pt idx="4">
                  <c:v>1332</c:v>
                </c:pt>
              </c:numCache>
            </c:numRef>
          </c:val>
          <c:extLst>
            <c:ext xmlns:c16="http://schemas.microsoft.com/office/drawing/2014/chart" uri="{C3380CC4-5D6E-409C-BE32-E72D297353CC}">
              <c16:uniqueId val="{00000004-E48C-4E05-8FD6-CB38EC215D8F}"/>
            </c:ext>
          </c:extLst>
        </c:ser>
        <c:ser>
          <c:idx val="2"/>
          <c:order val="1"/>
          <c:tx>
            <c:strRef>
              <c:f>Medewerkers!$F$2</c:f>
              <c:strCache>
                <c:ptCount val="1"/>
                <c:pt idx="0">
                  <c:v>2021</c:v>
                </c:pt>
              </c:strCache>
            </c:strRef>
          </c:tx>
          <c:spPr>
            <a:solidFill>
              <a:srgbClr val="C00000"/>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Medewerkers!$F$10:$F$14</c:f>
              <c:numCache>
                <c:formatCode>#,##0</c:formatCode>
                <c:ptCount val="5"/>
                <c:pt idx="0">
                  <c:v>7620</c:v>
                </c:pt>
                <c:pt idx="1">
                  <c:v>7127</c:v>
                </c:pt>
                <c:pt idx="2">
                  <c:v>4763</c:v>
                </c:pt>
                <c:pt idx="3">
                  <c:v>3116</c:v>
                </c:pt>
                <c:pt idx="4">
                  <c:v>1452</c:v>
                </c:pt>
              </c:numCache>
            </c:numRef>
          </c:val>
          <c:extLst>
            <c:ext xmlns:c16="http://schemas.microsoft.com/office/drawing/2014/chart" uri="{C3380CC4-5D6E-409C-BE32-E72D297353CC}">
              <c16:uniqueId val="{00000000-5613-443A-9D06-61AA062307C2}"/>
            </c:ext>
          </c:extLst>
        </c:ser>
        <c:ser>
          <c:idx val="3"/>
          <c:order val="2"/>
          <c:tx>
            <c:strRef>
              <c:f>Medewerkers!$H$2</c:f>
              <c:strCache>
                <c:ptCount val="1"/>
                <c:pt idx="0">
                  <c:v>2022</c:v>
                </c:pt>
              </c:strCache>
            </c:strRef>
          </c:tx>
          <c:spPr>
            <a:solidFill>
              <a:schemeClr val="bg1">
                <a:lumMod val="6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Medewerkers!$A$10:$A$15</c:f>
              <c:strCache>
                <c:ptCount val="6"/>
                <c:pt idx="0">
                  <c:v>24 jaar of jonger</c:v>
                </c:pt>
                <c:pt idx="1">
                  <c:v>25-34 jaar</c:v>
                </c:pt>
                <c:pt idx="2">
                  <c:v>35-44 jaar</c:v>
                </c:pt>
                <c:pt idx="3">
                  <c:v>45-54 jaar</c:v>
                </c:pt>
                <c:pt idx="4">
                  <c:v>55-64 jaar</c:v>
                </c:pt>
                <c:pt idx="5">
                  <c:v>65 jaar of ouder</c:v>
                </c:pt>
              </c:strCache>
            </c:strRef>
          </c:cat>
          <c:val>
            <c:numRef>
              <c:f>Medewerkers!$H$10:$H$15</c:f>
              <c:numCache>
                <c:formatCode>#,##0</c:formatCode>
                <c:ptCount val="6"/>
                <c:pt idx="0">
                  <c:v>7389</c:v>
                </c:pt>
                <c:pt idx="1">
                  <c:v>6484</c:v>
                </c:pt>
                <c:pt idx="2">
                  <c:v>4564</c:v>
                </c:pt>
                <c:pt idx="3">
                  <c:v>2984</c:v>
                </c:pt>
                <c:pt idx="4">
                  <c:v>1563</c:v>
                </c:pt>
                <c:pt idx="5">
                  <c:v>307</c:v>
                </c:pt>
              </c:numCache>
            </c:numRef>
          </c:val>
          <c:extLst>
            <c:ext xmlns:c16="http://schemas.microsoft.com/office/drawing/2014/chart" uri="{C3380CC4-5D6E-409C-BE32-E72D297353CC}">
              <c16:uniqueId val="{00000000-C8C6-488E-B031-F0C55C3DB247}"/>
            </c:ext>
          </c:extLst>
        </c:ser>
        <c:ser>
          <c:idx val="0"/>
          <c:order val="3"/>
          <c:tx>
            <c:strRef>
              <c:f>Medewerkers!$J$2</c:f>
              <c:strCache>
                <c:ptCount val="1"/>
                <c:pt idx="0">
                  <c:v>2023</c:v>
                </c:pt>
              </c:strCache>
            </c:strRef>
          </c:tx>
          <c:spPr>
            <a:solidFill>
              <a:schemeClr val="bg1">
                <a:lumMod val="85000"/>
              </a:schemeClr>
            </a:solidFill>
            <a:ln>
              <a:noFill/>
            </a:ln>
            <a:effectLst/>
          </c:spPr>
          <c:invertIfNegative val="0"/>
          <c:dLbls>
            <c:spPr>
              <a:noFill/>
              <a:ln>
                <a:noFill/>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mn-lt"/>
                    <a:ea typeface="Verdana" panose="020B0604030504040204" pitchFamily="34" charset="0"/>
                    <a:cs typeface="Verdana" panose="020B0604030504040204" pitchFamily="34" charset="0"/>
                  </a:defRPr>
                </a:pPr>
                <a:endParaRPr lang="LID4096"/>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Medewerkers!$J$10:$J$15</c:f>
              <c:numCache>
                <c:formatCode>#,##0</c:formatCode>
                <c:ptCount val="6"/>
                <c:pt idx="0">
                  <c:v>7484</c:v>
                </c:pt>
                <c:pt idx="1">
                  <c:v>6148</c:v>
                </c:pt>
                <c:pt idx="2">
                  <c:v>4436</c:v>
                </c:pt>
                <c:pt idx="3">
                  <c:v>2850</c:v>
                </c:pt>
                <c:pt idx="4">
                  <c:v>1663</c:v>
                </c:pt>
                <c:pt idx="5">
                  <c:v>345</c:v>
                </c:pt>
              </c:numCache>
            </c:numRef>
          </c:val>
          <c:extLst>
            <c:ext xmlns:c16="http://schemas.microsoft.com/office/drawing/2014/chart" uri="{C3380CC4-5D6E-409C-BE32-E72D297353CC}">
              <c16:uniqueId val="{00000001-47DB-4703-898E-B45BB14C1EFD}"/>
            </c:ext>
          </c:extLst>
        </c:ser>
        <c:dLbls>
          <c:dLblPos val="outEnd"/>
          <c:showLegendKey val="0"/>
          <c:showVal val="1"/>
          <c:showCatName val="0"/>
          <c:showSerName val="0"/>
          <c:showPercent val="0"/>
          <c:showBubbleSize val="0"/>
        </c:dLbls>
        <c:gapWidth val="200"/>
        <c:overlap val="-27"/>
        <c:axId val="428743600"/>
        <c:axId val="428744384"/>
      </c:barChart>
      <c:catAx>
        <c:axId val="42874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4384"/>
        <c:crosses val="autoZero"/>
        <c:auto val="1"/>
        <c:lblAlgn val="ctr"/>
        <c:lblOffset val="100"/>
        <c:noMultiLvlLbl val="0"/>
      </c:catAx>
      <c:valAx>
        <c:axId val="428744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crossAx val="428743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Verdana" panose="020B0604030504040204" pitchFamily="34" charset="0"/>
              <a:cs typeface="Verdana" panose="020B0604030504040204" pitchFamily="34" charset="0"/>
            </a:defRPr>
          </a:pPr>
          <a:endParaRPr lang="LID4096"/>
        </a:p>
      </c:txPr>
    </c:legend>
    <c:plotVisOnly val="1"/>
    <c:dispBlanksAs val="gap"/>
    <c:showDLblsOverMax val="0"/>
  </c:chart>
  <c:spPr>
    <a:solidFill>
      <a:schemeClr val="bg1"/>
    </a:solidFill>
    <a:ln w="9525" cap="flat" cmpd="sng" algn="ctr">
      <a:noFill/>
      <a:round/>
    </a:ln>
    <a:effectLst/>
  </c:spPr>
  <c:txPr>
    <a:bodyPr/>
    <a:lstStyle/>
    <a:p>
      <a:pPr>
        <a:defRPr sz="900">
          <a:latin typeface="+mn-lt"/>
          <a:ea typeface="Verdana" panose="020B0604030504040204" pitchFamily="34" charset="0"/>
          <a:cs typeface="Verdana" panose="020B0604030504040204" pitchFamily="34" charset="0"/>
        </a:defRPr>
      </a:pPr>
      <a:endParaRPr lang="LID4096"/>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13</xdr:col>
      <xdr:colOff>28575</xdr:colOff>
      <xdr:row>0</xdr:row>
      <xdr:rowOff>63500</xdr:rowOff>
    </xdr:from>
    <xdr:to>
      <xdr:col>20</xdr:col>
      <xdr:colOff>373657</xdr:colOff>
      <xdr:row>16</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25400</xdr:colOff>
      <xdr:row>16</xdr:row>
      <xdr:rowOff>200025</xdr:rowOff>
    </xdr:from>
    <xdr:to>
      <xdr:col>20</xdr:col>
      <xdr:colOff>380007</xdr:colOff>
      <xdr:row>34</xdr:row>
      <xdr:rowOff>19050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6350</xdr:colOff>
      <xdr:row>35</xdr:row>
      <xdr:rowOff>38100</xdr:rowOff>
    </xdr:from>
    <xdr:to>
      <xdr:col>20</xdr:col>
      <xdr:colOff>354607</xdr:colOff>
      <xdr:row>51</xdr:row>
      <xdr:rowOff>57150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19050</xdr:colOff>
      <xdr:row>52</xdr:row>
      <xdr:rowOff>66674</xdr:rowOff>
    </xdr:from>
    <xdr:to>
      <xdr:col>21</xdr:col>
      <xdr:colOff>447675</xdr:colOff>
      <xdr:row>68</xdr:row>
      <xdr:rowOff>152399</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9525</xdr:colOff>
      <xdr:row>70</xdr:row>
      <xdr:rowOff>171451</xdr:rowOff>
    </xdr:from>
    <xdr:to>
      <xdr:col>20</xdr:col>
      <xdr:colOff>351432</xdr:colOff>
      <xdr:row>89</xdr:row>
      <xdr:rowOff>38101</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38100</xdr:colOff>
      <xdr:row>90</xdr:row>
      <xdr:rowOff>9525</xdr:rowOff>
    </xdr:from>
    <xdr:to>
      <xdr:col>20</xdr:col>
      <xdr:colOff>386357</xdr:colOff>
      <xdr:row>106</xdr:row>
      <xdr:rowOff>19050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0</xdr:row>
      <xdr:rowOff>19050</xdr:rowOff>
    </xdr:from>
    <xdr:to>
      <xdr:col>26</xdr:col>
      <xdr:colOff>250743</xdr:colOff>
      <xdr:row>25</xdr:row>
      <xdr:rowOff>19050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456746</xdr:colOff>
      <xdr:row>1</xdr:row>
      <xdr:rowOff>20863</xdr:rowOff>
    </xdr:from>
    <xdr:to>
      <xdr:col>18</xdr:col>
      <xdr:colOff>274778</xdr:colOff>
      <xdr:row>15</xdr:row>
      <xdr:rowOff>50688</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326571</xdr:colOff>
      <xdr:row>17</xdr:row>
      <xdr:rowOff>30843</xdr:rowOff>
    </xdr:from>
    <xdr:to>
      <xdr:col>20</xdr:col>
      <xdr:colOff>294192</xdr:colOff>
      <xdr:row>34</xdr:row>
      <xdr:rowOff>38693</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344714</xdr:colOff>
      <xdr:row>0</xdr:row>
      <xdr:rowOff>174172</xdr:rowOff>
    </xdr:from>
    <xdr:to>
      <xdr:col>26</xdr:col>
      <xdr:colOff>344714</xdr:colOff>
      <xdr:row>15</xdr:row>
      <xdr:rowOff>16672</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57150</xdr:colOff>
      <xdr:row>17</xdr:row>
      <xdr:rowOff>78922</xdr:rowOff>
    </xdr:from>
    <xdr:to>
      <xdr:col>31</xdr:col>
      <xdr:colOff>5721</xdr:colOff>
      <xdr:row>34</xdr:row>
      <xdr:rowOff>80422</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31</xdr:col>
      <xdr:colOff>571500</xdr:colOff>
      <xdr:row>17</xdr:row>
      <xdr:rowOff>5442</xdr:rowOff>
    </xdr:from>
    <xdr:to>
      <xdr:col>41</xdr:col>
      <xdr:colOff>520071</xdr:colOff>
      <xdr:row>34</xdr:row>
      <xdr:rowOff>6942</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45810</xdr:colOff>
      <xdr:row>35</xdr:row>
      <xdr:rowOff>143780</xdr:rowOff>
    </xdr:from>
    <xdr:to>
      <xdr:col>22</xdr:col>
      <xdr:colOff>426810</xdr:colOff>
      <xdr:row>47</xdr:row>
      <xdr:rowOff>133350</xdr:rowOff>
    </xdr:to>
    <xdr:graphicFrame macro="">
      <xdr:nvGraphicFramePr>
        <xdr:cNvPr id="6" name="Chart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615950</xdr:colOff>
      <xdr:row>0</xdr:row>
      <xdr:rowOff>152400</xdr:rowOff>
    </xdr:from>
    <xdr:to>
      <xdr:col>41</xdr:col>
      <xdr:colOff>615950</xdr:colOff>
      <xdr:row>15</xdr:row>
      <xdr:rowOff>38100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1</xdr:colOff>
      <xdr:row>1</xdr:row>
      <xdr:rowOff>0</xdr:rowOff>
    </xdr:from>
    <xdr:to>
      <xdr:col>34</xdr:col>
      <xdr:colOff>314326</xdr:colOff>
      <xdr:row>14</xdr:row>
      <xdr:rowOff>171450</xdr:rowOff>
    </xdr:to>
    <xdr:graphicFrame macro="">
      <xdr:nvGraphicFramePr>
        <xdr:cNvPr id="8" name="Chart 7">
          <a:extLst>
            <a:ext uri="{FF2B5EF4-FFF2-40B4-BE49-F238E27FC236}">
              <a16:creationId xmlns:a16="http://schemas.microsoft.com/office/drawing/2014/main" id="{48F369DF-3D64-483E-B809-1FF3D6C24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31296</xdr:colOff>
      <xdr:row>16</xdr:row>
      <xdr:rowOff>143783</xdr:rowOff>
    </xdr:from>
    <xdr:to>
      <xdr:col>18</xdr:col>
      <xdr:colOff>465278</xdr:colOff>
      <xdr:row>57</xdr:row>
      <xdr:rowOff>104783</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606878</xdr:colOff>
      <xdr:row>0</xdr:row>
      <xdr:rowOff>73479</xdr:rowOff>
    </xdr:from>
    <xdr:to>
      <xdr:col>19</xdr:col>
      <xdr:colOff>10584</xdr:colOff>
      <xdr:row>15</xdr:row>
      <xdr:rowOff>116416</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309636</xdr:colOff>
      <xdr:row>0</xdr:row>
      <xdr:rowOff>198966</xdr:rowOff>
    </xdr:from>
    <xdr:to>
      <xdr:col>28</xdr:col>
      <xdr:colOff>124494</xdr:colOff>
      <xdr:row>15</xdr:row>
      <xdr:rowOff>172095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361950</xdr:colOff>
      <xdr:row>19</xdr:row>
      <xdr:rowOff>77450</xdr:rowOff>
    </xdr:to>
    <xdr:graphicFrame macro="">
      <xdr:nvGraphicFramePr>
        <xdr:cNvPr id="4" name="Chart 3">
          <a:extLst>
            <a:ext uri="{FF2B5EF4-FFF2-40B4-BE49-F238E27FC236}">
              <a16:creationId xmlns:a16="http://schemas.microsoft.com/office/drawing/2014/main" id="{AD9EF713-130E-4948-91E3-085752B36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20</xdr:row>
      <xdr:rowOff>133350</xdr:rowOff>
    </xdr:from>
    <xdr:to>
      <xdr:col>12</xdr:col>
      <xdr:colOff>438150</xdr:colOff>
      <xdr:row>36</xdr:row>
      <xdr:rowOff>93325</xdr:rowOff>
    </xdr:to>
    <xdr:graphicFrame macro="">
      <xdr:nvGraphicFramePr>
        <xdr:cNvPr id="5" name="Chart 4">
          <a:extLst>
            <a:ext uri="{FF2B5EF4-FFF2-40B4-BE49-F238E27FC236}">
              <a16:creationId xmlns:a16="http://schemas.microsoft.com/office/drawing/2014/main" id="{66A1CECE-31A4-4A3D-AEDD-692B1AD9C9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1</xdr:row>
      <xdr:rowOff>19050</xdr:rowOff>
    </xdr:from>
    <xdr:to>
      <xdr:col>12</xdr:col>
      <xdr:colOff>619125</xdr:colOff>
      <xdr:row>17</xdr:row>
      <xdr:rowOff>140950</xdr:rowOff>
    </xdr:to>
    <xdr:graphicFrame macro="">
      <xdr:nvGraphicFramePr>
        <xdr:cNvPr id="2" name="Chart 1">
          <a:extLst>
            <a:ext uri="{FF2B5EF4-FFF2-40B4-BE49-F238E27FC236}">
              <a16:creationId xmlns:a16="http://schemas.microsoft.com/office/drawing/2014/main" id="{B135DACC-9847-4F5F-8981-2D5D960219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19</xdr:row>
      <xdr:rowOff>38100</xdr:rowOff>
    </xdr:from>
    <xdr:to>
      <xdr:col>12</xdr:col>
      <xdr:colOff>628650</xdr:colOff>
      <xdr:row>35</xdr:row>
      <xdr:rowOff>160000</xdr:rowOff>
    </xdr:to>
    <xdr:graphicFrame macro="">
      <xdr:nvGraphicFramePr>
        <xdr:cNvPr id="4" name="Chart 3">
          <a:extLst>
            <a:ext uri="{FF2B5EF4-FFF2-40B4-BE49-F238E27FC236}">
              <a16:creationId xmlns:a16="http://schemas.microsoft.com/office/drawing/2014/main" id="{9956E201-E7B4-4A4E-AE9E-63AD5732FB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390525</xdr:colOff>
      <xdr:row>0</xdr:row>
      <xdr:rowOff>85725</xdr:rowOff>
    </xdr:from>
    <xdr:to>
      <xdr:col>24</xdr:col>
      <xdr:colOff>205382</xdr:colOff>
      <xdr:row>13</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476250</xdr:colOff>
      <xdr:row>30</xdr:row>
      <xdr:rowOff>177800</xdr:rowOff>
    </xdr:from>
    <xdr:to>
      <xdr:col>25</xdr:col>
      <xdr:colOff>752475</xdr:colOff>
      <xdr:row>48</xdr:row>
      <xdr:rowOff>82550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15</xdr:row>
      <xdr:rowOff>0</xdr:rowOff>
    </xdr:from>
    <xdr:to>
      <xdr:col>24</xdr:col>
      <xdr:colOff>453032</xdr:colOff>
      <xdr:row>28</xdr:row>
      <xdr:rowOff>12700</xdr:rowOff>
    </xdr:to>
    <xdr:graphicFrame macro="">
      <xdr:nvGraphicFramePr>
        <xdr:cNvPr id="5" name="Chart 4">
          <a:extLst>
            <a:ext uri="{FF2B5EF4-FFF2-40B4-BE49-F238E27FC236}">
              <a16:creationId xmlns:a16="http://schemas.microsoft.com/office/drawing/2014/main" id="{82A913C9-EE50-4AB6-BF99-88092D4102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561975</xdr:colOff>
      <xdr:row>0</xdr:row>
      <xdr:rowOff>120650</xdr:rowOff>
    </xdr:from>
    <xdr:to>
      <xdr:col>23</xdr:col>
      <xdr:colOff>345082</xdr:colOff>
      <xdr:row>13</xdr:row>
      <xdr:rowOff>133350</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15</xdr:row>
      <xdr:rowOff>0</xdr:rowOff>
    </xdr:from>
    <xdr:to>
      <xdr:col>23</xdr:col>
      <xdr:colOff>424457</xdr:colOff>
      <xdr:row>28</xdr:row>
      <xdr:rowOff>9525</xdr:rowOff>
    </xdr:to>
    <xdr:graphicFrame macro="">
      <xdr:nvGraphicFramePr>
        <xdr:cNvPr id="2" name="Chart 1">
          <a:extLst>
            <a:ext uri="{FF2B5EF4-FFF2-40B4-BE49-F238E27FC236}">
              <a16:creationId xmlns:a16="http://schemas.microsoft.com/office/drawing/2014/main" id="{67BB08BD-5FB2-4E65-89C6-8722ECB80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16</xdr:col>
      <xdr:colOff>95250</xdr:colOff>
      <xdr:row>0</xdr:row>
      <xdr:rowOff>28575</xdr:rowOff>
    </xdr:from>
    <xdr:to>
      <xdr:col>23</xdr:col>
      <xdr:colOff>95250</xdr:colOff>
      <xdr:row>12</xdr:row>
      <xdr:rowOff>38100</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123825</xdr:colOff>
      <xdr:row>28</xdr:row>
      <xdr:rowOff>19050</xdr:rowOff>
    </xdr:from>
    <xdr:to>
      <xdr:col>22</xdr:col>
      <xdr:colOff>542925</xdr:colOff>
      <xdr:row>38</xdr:row>
      <xdr:rowOff>19050</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571500</xdr:colOff>
      <xdr:row>12</xdr:row>
      <xdr:rowOff>133350</xdr:rowOff>
    </xdr:from>
    <xdr:to>
      <xdr:col>24</xdr:col>
      <xdr:colOff>200025</xdr:colOff>
      <xdr:row>26</xdr:row>
      <xdr:rowOff>171450</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Kantoorthema">
  <a:themeElements>
    <a:clrScheme name="Panteia huisstijl combi3">
      <a:dk1>
        <a:srgbClr val="000000"/>
      </a:dk1>
      <a:lt1>
        <a:srgbClr val="FFFFFF"/>
      </a:lt1>
      <a:dk2>
        <a:srgbClr val="000000"/>
      </a:dk2>
      <a:lt2>
        <a:srgbClr val="FFFFFF"/>
      </a:lt2>
      <a:accent1>
        <a:srgbClr val="5374AA"/>
      </a:accent1>
      <a:accent2>
        <a:srgbClr val="6F9BD3"/>
      </a:accent2>
      <a:accent3>
        <a:srgbClr val="AEB6BC"/>
      </a:accent3>
      <a:accent4>
        <a:srgbClr val="FFB600"/>
      </a:accent4>
      <a:accent5>
        <a:srgbClr val="EF871D"/>
      </a:accent5>
      <a:accent6>
        <a:srgbClr val="46525B"/>
      </a:accent6>
      <a:hlink>
        <a:srgbClr val="000000"/>
      </a:hlink>
      <a:folHlink>
        <a:srgbClr val="000000"/>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opendata.cbs.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opLeftCell="A4" workbookViewId="0">
      <selection activeCell="K9" sqref="K9"/>
    </sheetView>
  </sheetViews>
  <sheetFormatPr defaultRowHeight="14.5" x14ac:dyDescent="0.35"/>
  <cols>
    <col min="8" max="8" width="9.54296875" bestFit="1" customWidth="1"/>
  </cols>
  <sheetData>
    <row r="1" spans="1:9" x14ac:dyDescent="0.35">
      <c r="A1" s="48"/>
      <c r="B1" s="48"/>
      <c r="C1" s="48"/>
      <c r="D1" s="48"/>
      <c r="E1" s="48"/>
      <c r="F1" s="48"/>
      <c r="G1" s="48"/>
      <c r="H1" s="48"/>
      <c r="I1" s="48"/>
    </row>
    <row r="2" spans="1:9" x14ac:dyDescent="0.35">
      <c r="A2" s="49"/>
      <c r="B2" s="49"/>
      <c r="C2" s="49"/>
      <c r="D2" s="49"/>
      <c r="E2" s="49"/>
      <c r="F2" s="49"/>
      <c r="G2" s="49"/>
      <c r="H2" s="49"/>
      <c r="I2" s="49"/>
    </row>
    <row r="3" spans="1:9" x14ac:dyDescent="0.35">
      <c r="A3" s="49"/>
      <c r="B3" s="49"/>
      <c r="C3" s="49"/>
      <c r="D3" s="49"/>
      <c r="E3" s="49"/>
      <c r="F3" s="49"/>
      <c r="G3" s="49"/>
      <c r="H3" s="49"/>
      <c r="I3" s="49"/>
    </row>
    <row r="4" spans="1:9" x14ac:dyDescent="0.35">
      <c r="A4" s="49"/>
      <c r="B4" s="50" t="s">
        <v>75</v>
      </c>
      <c r="C4" s="49"/>
      <c r="D4" s="49"/>
      <c r="E4" s="49"/>
      <c r="F4" s="49"/>
      <c r="G4" s="49"/>
      <c r="H4" s="49"/>
      <c r="I4" s="49"/>
    </row>
    <row r="5" spans="1:9" x14ac:dyDescent="0.35">
      <c r="A5" s="49"/>
      <c r="B5" s="50"/>
      <c r="C5" s="49"/>
      <c r="D5" s="49"/>
      <c r="E5" s="49"/>
      <c r="F5" s="49"/>
      <c r="G5" s="49"/>
      <c r="H5" s="49"/>
      <c r="I5" s="49"/>
    </row>
    <row r="6" spans="1:9" x14ac:dyDescent="0.35">
      <c r="A6" s="49"/>
      <c r="B6" s="49"/>
      <c r="C6" s="49"/>
      <c r="D6" s="49"/>
      <c r="E6" s="49"/>
      <c r="F6" s="49"/>
      <c r="G6" s="52"/>
      <c r="H6" s="52">
        <v>45443</v>
      </c>
      <c r="I6" s="49"/>
    </row>
    <row r="7" spans="1:9" x14ac:dyDescent="0.35">
      <c r="A7" s="49"/>
      <c r="B7" s="49"/>
      <c r="C7" s="49"/>
      <c r="D7" s="49"/>
      <c r="E7" s="49"/>
      <c r="F7" s="49"/>
      <c r="G7" s="51"/>
      <c r="H7" s="49"/>
      <c r="I7" s="49"/>
    </row>
    <row r="8" spans="1:9" x14ac:dyDescent="0.35">
      <c r="A8" s="49"/>
      <c r="B8" s="49"/>
      <c r="C8" s="49"/>
      <c r="D8" s="49"/>
      <c r="E8" s="49"/>
      <c r="F8" s="49"/>
      <c r="G8" s="49"/>
      <c r="H8" s="49"/>
      <c r="I8" s="49"/>
    </row>
    <row r="9" spans="1:9" x14ac:dyDescent="0.35">
      <c r="A9" s="49"/>
      <c r="B9" s="448" t="s">
        <v>77</v>
      </c>
      <c r="C9" s="448"/>
      <c r="D9" s="448"/>
      <c r="E9" s="448"/>
      <c r="F9" s="448"/>
      <c r="G9" s="448"/>
      <c r="H9" s="448"/>
      <c r="I9" s="49"/>
    </row>
    <row r="10" spans="1:9" x14ac:dyDescent="0.35">
      <c r="A10" s="49"/>
      <c r="B10" s="448"/>
      <c r="C10" s="448"/>
      <c r="D10" s="448"/>
      <c r="E10" s="448"/>
      <c r="F10" s="448"/>
      <c r="G10" s="448"/>
      <c r="H10" s="448"/>
      <c r="I10" s="49"/>
    </row>
    <row r="11" spans="1:9" x14ac:dyDescent="0.35">
      <c r="A11" s="49"/>
      <c r="B11" s="448"/>
      <c r="C11" s="448"/>
      <c r="D11" s="448"/>
      <c r="E11" s="448"/>
      <c r="F11" s="448"/>
      <c r="G11" s="448"/>
      <c r="H11" s="448"/>
      <c r="I11" s="49"/>
    </row>
    <row r="12" spans="1:9" x14ac:dyDescent="0.35">
      <c r="A12" s="49"/>
      <c r="B12" s="448"/>
      <c r="C12" s="448"/>
      <c r="D12" s="448"/>
      <c r="E12" s="448"/>
      <c r="F12" s="448"/>
      <c r="G12" s="448"/>
      <c r="H12" s="448"/>
      <c r="I12" s="49"/>
    </row>
    <row r="13" spans="1:9" x14ac:dyDescent="0.35">
      <c r="A13" s="49"/>
      <c r="B13" s="448"/>
      <c r="C13" s="448"/>
      <c r="D13" s="448"/>
      <c r="E13" s="448"/>
      <c r="F13" s="448"/>
      <c r="G13" s="448"/>
      <c r="H13" s="448"/>
      <c r="I13" s="49"/>
    </row>
    <row r="14" spans="1:9" x14ac:dyDescent="0.35">
      <c r="A14" s="49"/>
      <c r="B14" s="448"/>
      <c r="C14" s="448"/>
      <c r="D14" s="448"/>
      <c r="E14" s="448"/>
      <c r="F14" s="448"/>
      <c r="G14" s="448"/>
      <c r="H14" s="448"/>
      <c r="I14" s="49"/>
    </row>
    <row r="15" spans="1:9" x14ac:dyDescent="0.35">
      <c r="A15" s="49"/>
      <c r="B15" s="448"/>
      <c r="C15" s="448"/>
      <c r="D15" s="448"/>
      <c r="E15" s="448"/>
      <c r="F15" s="448"/>
      <c r="G15" s="448"/>
      <c r="H15" s="448"/>
      <c r="I15" s="49"/>
    </row>
    <row r="16" spans="1:9" x14ac:dyDescent="0.35">
      <c r="A16" s="49"/>
      <c r="B16" s="448"/>
      <c r="C16" s="448"/>
      <c r="D16" s="448"/>
      <c r="E16" s="448"/>
      <c r="F16" s="448"/>
      <c r="G16" s="448"/>
      <c r="H16" s="448"/>
      <c r="I16" s="49"/>
    </row>
    <row r="17" spans="1:9" x14ac:dyDescent="0.35">
      <c r="A17" s="49"/>
      <c r="B17" s="448"/>
      <c r="C17" s="448"/>
      <c r="D17" s="448"/>
      <c r="E17" s="448"/>
      <c r="F17" s="448"/>
      <c r="G17" s="448"/>
      <c r="H17" s="448"/>
      <c r="I17" s="49"/>
    </row>
    <row r="18" spans="1:9" x14ac:dyDescent="0.35">
      <c r="A18" s="49"/>
      <c r="B18" s="448"/>
      <c r="C18" s="448"/>
      <c r="D18" s="448"/>
      <c r="E18" s="448"/>
      <c r="F18" s="448"/>
      <c r="G18" s="448"/>
      <c r="H18" s="448"/>
      <c r="I18" s="49"/>
    </row>
    <row r="19" spans="1:9" x14ac:dyDescent="0.35">
      <c r="A19" s="49"/>
      <c r="B19" s="448"/>
      <c r="C19" s="448"/>
      <c r="D19" s="448"/>
      <c r="E19" s="448"/>
      <c r="F19" s="448"/>
      <c r="G19" s="448"/>
      <c r="H19" s="448"/>
      <c r="I19" s="49"/>
    </row>
    <row r="20" spans="1:9" x14ac:dyDescent="0.35">
      <c r="A20" s="49"/>
      <c r="B20" s="448"/>
      <c r="C20" s="448"/>
      <c r="D20" s="448"/>
      <c r="E20" s="448"/>
      <c r="F20" s="448"/>
      <c r="G20" s="448"/>
      <c r="H20" s="448"/>
      <c r="I20" s="49"/>
    </row>
    <row r="21" spans="1:9" x14ac:dyDescent="0.35">
      <c r="A21" s="49"/>
      <c r="B21" s="448"/>
      <c r="C21" s="448"/>
      <c r="D21" s="448"/>
      <c r="E21" s="448"/>
      <c r="F21" s="448"/>
      <c r="G21" s="448"/>
      <c r="H21" s="448"/>
      <c r="I21" s="49"/>
    </row>
    <row r="22" spans="1:9" x14ac:dyDescent="0.35">
      <c r="A22" s="49"/>
      <c r="B22" s="49"/>
      <c r="C22" s="49"/>
      <c r="D22" s="49"/>
      <c r="E22" s="49"/>
      <c r="F22" s="49"/>
      <c r="G22" s="49"/>
      <c r="H22" s="49"/>
      <c r="I22" s="49"/>
    </row>
    <row r="23" spans="1:9" x14ac:dyDescent="0.35">
      <c r="A23" s="48"/>
      <c r="B23" s="48"/>
      <c r="C23" s="48"/>
      <c r="D23" s="48"/>
      <c r="E23" s="48"/>
      <c r="F23" s="48"/>
      <c r="G23" s="48"/>
      <c r="H23" s="48"/>
      <c r="I23" s="48"/>
    </row>
  </sheetData>
  <mergeCells count="1">
    <mergeCell ref="B9:H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7EC2-F87E-44FD-8394-81DB1ABF2F3E}">
  <dimension ref="A1:D74"/>
  <sheetViews>
    <sheetView workbookViewId="0">
      <selection activeCell="K40" sqref="K40"/>
    </sheetView>
  </sheetViews>
  <sheetFormatPr defaultColWidth="9.1796875" defaultRowHeight="13" x14ac:dyDescent="0.3"/>
  <cols>
    <col min="1" max="1" width="70.1796875" style="332" bestFit="1" customWidth="1"/>
    <col min="2" max="2" width="9.1796875" style="332"/>
    <col min="3" max="3" width="18.26953125" style="332" customWidth="1"/>
    <col min="4" max="16384" width="9.1796875" style="332"/>
  </cols>
  <sheetData>
    <row r="1" spans="1:4" ht="15" x14ac:dyDescent="0.3">
      <c r="A1" s="416" t="s">
        <v>261</v>
      </c>
      <c r="B1" s="40"/>
      <c r="C1" s="4" t="s">
        <v>59</v>
      </c>
      <c r="D1" s="40"/>
    </row>
    <row r="2" spans="1:4" x14ac:dyDescent="0.3">
      <c r="A2" s="40"/>
      <c r="B2" s="4">
        <v>2022</v>
      </c>
      <c r="C2" s="4" t="s">
        <v>415</v>
      </c>
      <c r="D2" s="4">
        <v>2023</v>
      </c>
    </row>
    <row r="3" spans="1:4" x14ac:dyDescent="0.3">
      <c r="A3" s="130" t="s">
        <v>0</v>
      </c>
      <c r="B3" s="417"/>
      <c r="C3" s="132"/>
      <c r="D3" s="418"/>
    </row>
    <row r="4" spans="1:4" x14ac:dyDescent="0.3">
      <c r="A4" s="304" t="s">
        <v>258</v>
      </c>
      <c r="B4" s="142">
        <f>SUM(B7:B17)</f>
        <v>2957</v>
      </c>
      <c r="C4" s="210">
        <f>D4/B4-1</f>
        <v>-0.33243151843084207</v>
      </c>
      <c r="D4" s="144">
        <v>1974</v>
      </c>
    </row>
    <row r="5" spans="1:4" x14ac:dyDescent="0.3">
      <c r="A5" s="14"/>
      <c r="B5" s="140"/>
      <c r="C5" s="18"/>
      <c r="D5" s="144"/>
    </row>
    <row r="6" spans="1:4" x14ac:dyDescent="0.3">
      <c r="A6" s="130" t="s">
        <v>311</v>
      </c>
      <c r="B6" s="417"/>
      <c r="C6" s="132"/>
      <c r="D6" s="418"/>
    </row>
    <row r="7" spans="1:4" x14ac:dyDescent="0.3">
      <c r="A7" s="321" t="s">
        <v>276</v>
      </c>
      <c r="B7" s="419">
        <v>1166</v>
      </c>
      <c r="C7" s="210">
        <f t="shared" ref="C7:C17" si="0">D7/B7-1</f>
        <v>-0.43910806174957118</v>
      </c>
      <c r="D7" s="421">
        <v>654</v>
      </c>
    </row>
    <row r="8" spans="1:4" x14ac:dyDescent="0.3">
      <c r="A8" s="321" t="s">
        <v>275</v>
      </c>
      <c r="B8" s="419">
        <v>302</v>
      </c>
      <c r="C8" s="210">
        <f t="shared" si="0"/>
        <v>-0.66556291390728473</v>
      </c>
      <c r="D8" s="421">
        <v>101</v>
      </c>
    </row>
    <row r="9" spans="1:4" x14ac:dyDescent="0.3">
      <c r="A9" s="321" t="s">
        <v>274</v>
      </c>
      <c r="B9" s="419">
        <v>4</v>
      </c>
      <c r="C9" s="210">
        <f t="shared" si="0"/>
        <v>0</v>
      </c>
      <c r="D9" s="421">
        <v>4</v>
      </c>
    </row>
    <row r="10" spans="1:4" x14ac:dyDescent="0.3">
      <c r="A10" s="321" t="s">
        <v>273</v>
      </c>
      <c r="B10" s="419">
        <v>10</v>
      </c>
      <c r="C10" s="210">
        <f t="shared" si="0"/>
        <v>-0.4</v>
      </c>
      <c r="D10" s="421">
        <v>6</v>
      </c>
    </row>
    <row r="11" spans="1:4" x14ac:dyDescent="0.3">
      <c r="A11" s="321" t="s">
        <v>296</v>
      </c>
      <c r="B11" s="419">
        <v>280</v>
      </c>
      <c r="C11" s="210">
        <f t="shared" si="0"/>
        <v>-0.1428571428571429</v>
      </c>
      <c r="D11" s="421">
        <v>240</v>
      </c>
    </row>
    <row r="12" spans="1:4" x14ac:dyDescent="0.3">
      <c r="A12" s="321" t="s">
        <v>264</v>
      </c>
      <c r="B12" s="419">
        <v>23</v>
      </c>
      <c r="C12" s="210">
        <f t="shared" si="0"/>
        <v>0.43478260869565211</v>
      </c>
      <c r="D12" s="421">
        <v>33</v>
      </c>
    </row>
    <row r="13" spans="1:4" x14ac:dyDescent="0.3">
      <c r="A13" s="321" t="s">
        <v>281</v>
      </c>
      <c r="B13" s="419">
        <v>710</v>
      </c>
      <c r="C13" s="210">
        <f t="shared" si="0"/>
        <v>-0.20281690140845066</v>
      </c>
      <c r="D13" s="421">
        <v>566</v>
      </c>
    </row>
    <row r="14" spans="1:4" x14ac:dyDescent="0.3">
      <c r="A14" s="321" t="s">
        <v>266</v>
      </c>
      <c r="B14" s="419">
        <v>1</v>
      </c>
      <c r="C14" s="210">
        <f t="shared" si="0"/>
        <v>-1</v>
      </c>
      <c r="D14" s="421">
        <v>0</v>
      </c>
    </row>
    <row r="15" spans="1:4" x14ac:dyDescent="0.3">
      <c r="A15" s="321" t="s">
        <v>283</v>
      </c>
      <c r="B15" s="419">
        <v>8</v>
      </c>
      <c r="C15" s="210">
        <f t="shared" si="0"/>
        <v>0.375</v>
      </c>
      <c r="D15" s="421">
        <v>11</v>
      </c>
    </row>
    <row r="16" spans="1:4" x14ac:dyDescent="0.3">
      <c r="A16" s="321" t="s">
        <v>269</v>
      </c>
      <c r="B16" s="419">
        <v>345</v>
      </c>
      <c r="C16" s="210">
        <f t="shared" si="0"/>
        <v>-0.24347826086956526</v>
      </c>
      <c r="D16" s="421">
        <v>261</v>
      </c>
    </row>
    <row r="17" spans="1:4" x14ac:dyDescent="0.3">
      <c r="A17" s="321" t="s">
        <v>272</v>
      </c>
      <c r="B17" s="419">
        <v>108</v>
      </c>
      <c r="C17" s="210">
        <f t="shared" si="0"/>
        <v>-9.259259259259256E-2</v>
      </c>
      <c r="D17" s="421">
        <v>98</v>
      </c>
    </row>
    <row r="18" spans="1:4" x14ac:dyDescent="0.3">
      <c r="A18" s="14"/>
      <c r="B18" s="140"/>
      <c r="C18" s="210"/>
      <c r="D18" s="144"/>
    </row>
    <row r="19" spans="1:4" x14ac:dyDescent="0.3">
      <c r="A19" s="130" t="s">
        <v>284</v>
      </c>
      <c r="B19" s="417"/>
      <c r="C19" s="132"/>
      <c r="D19" s="418"/>
    </row>
    <row r="20" spans="1:4" x14ac:dyDescent="0.3">
      <c r="A20" s="304" t="s">
        <v>285</v>
      </c>
      <c r="B20" s="140">
        <v>1422</v>
      </c>
      <c r="C20" s="210">
        <f t="shared" ref="C20:C30" si="1">D20/B20-1</f>
        <v>-0.61533052039381153</v>
      </c>
      <c r="D20" s="144">
        <v>547</v>
      </c>
    </row>
    <row r="21" spans="1:4" x14ac:dyDescent="0.3">
      <c r="A21" s="304" t="s">
        <v>286</v>
      </c>
      <c r="B21" s="140">
        <v>186</v>
      </c>
      <c r="C21" s="210">
        <f t="shared" si="1"/>
        <v>-0.29569892473118276</v>
      </c>
      <c r="D21" s="144">
        <v>131</v>
      </c>
    </row>
    <row r="22" spans="1:4" x14ac:dyDescent="0.3">
      <c r="A22" s="304" t="s">
        <v>287</v>
      </c>
      <c r="B22" s="140">
        <v>613</v>
      </c>
      <c r="C22" s="210">
        <f t="shared" si="1"/>
        <v>-0.63947797716150079</v>
      </c>
      <c r="D22" s="144">
        <v>221</v>
      </c>
    </row>
    <row r="23" spans="1:4" x14ac:dyDescent="0.3">
      <c r="A23" s="332" t="s">
        <v>288</v>
      </c>
      <c r="B23" s="140">
        <v>300</v>
      </c>
      <c r="C23" s="210">
        <f t="shared" si="1"/>
        <v>-0.53666666666666663</v>
      </c>
      <c r="D23" s="144">
        <v>139</v>
      </c>
    </row>
    <row r="24" spans="1:4" x14ac:dyDescent="0.3">
      <c r="A24" s="332" t="s">
        <v>310</v>
      </c>
      <c r="B24" s="140">
        <f>B4-SUM(B20:B23)</f>
        <v>436</v>
      </c>
      <c r="C24" s="210">
        <f t="shared" si="1"/>
        <v>1.1467889908256881</v>
      </c>
      <c r="D24" s="144">
        <v>936</v>
      </c>
    </row>
    <row r="25" spans="1:4" x14ac:dyDescent="0.3">
      <c r="A25" s="130" t="s">
        <v>289</v>
      </c>
      <c r="B25" s="417"/>
      <c r="C25" s="132"/>
      <c r="D25" s="418"/>
    </row>
    <row r="26" spans="1:4" x14ac:dyDescent="0.3">
      <c r="A26" s="332" t="s">
        <v>290</v>
      </c>
      <c r="B26" s="419">
        <v>469</v>
      </c>
      <c r="C26" s="210">
        <f t="shared" si="1"/>
        <v>0.19402985074626855</v>
      </c>
      <c r="D26" s="421">
        <v>560</v>
      </c>
    </row>
    <row r="27" spans="1:4" x14ac:dyDescent="0.3">
      <c r="A27" s="332" t="s">
        <v>291</v>
      </c>
      <c r="B27" s="419">
        <v>124</v>
      </c>
      <c r="C27" s="210">
        <f t="shared" si="1"/>
        <v>0.32258064516129026</v>
      </c>
      <c r="D27" s="421">
        <v>164</v>
      </c>
    </row>
    <row r="28" spans="1:4" x14ac:dyDescent="0.3">
      <c r="A28" s="332" t="s">
        <v>292</v>
      </c>
      <c r="B28" s="419">
        <v>661</v>
      </c>
      <c r="C28" s="210">
        <f t="shared" si="1"/>
        <v>-0.42057488653555219</v>
      </c>
      <c r="D28" s="421">
        <v>383</v>
      </c>
    </row>
    <row r="29" spans="1:4" x14ac:dyDescent="0.3">
      <c r="A29" s="332" t="s">
        <v>293</v>
      </c>
      <c r="B29" s="419">
        <v>710</v>
      </c>
      <c r="C29" s="210">
        <f t="shared" si="1"/>
        <v>-0.44788732394366193</v>
      </c>
      <c r="D29" s="421">
        <v>392</v>
      </c>
    </row>
    <row r="30" spans="1:4" x14ac:dyDescent="0.3">
      <c r="A30" s="332" t="s">
        <v>294</v>
      </c>
      <c r="B30" s="419">
        <v>993</v>
      </c>
      <c r="C30" s="210">
        <f t="shared" si="1"/>
        <v>-0.52165156092648535</v>
      </c>
      <c r="D30" s="421">
        <v>475</v>
      </c>
    </row>
    <row r="31" spans="1:4" x14ac:dyDescent="0.3">
      <c r="B31" s="140"/>
      <c r="C31" s="210"/>
      <c r="D31" s="144"/>
    </row>
    <row r="32" spans="1:4" x14ac:dyDescent="0.3">
      <c r="A32" s="130" t="s">
        <v>295</v>
      </c>
      <c r="B32" s="417"/>
      <c r="C32" s="132"/>
      <c r="D32" s="418"/>
    </row>
    <row r="33" spans="1:4" x14ac:dyDescent="0.3">
      <c r="A33" s="321" t="s">
        <v>297</v>
      </c>
      <c r="B33" s="419">
        <v>72</v>
      </c>
      <c r="C33" s="210">
        <f>D33/B33-1</f>
        <v>-0.51388888888888884</v>
      </c>
      <c r="D33" s="421">
        <v>35</v>
      </c>
    </row>
    <row r="34" spans="1:4" x14ac:dyDescent="0.3">
      <c r="A34" s="321" t="s">
        <v>298</v>
      </c>
      <c r="B34" s="419">
        <v>44</v>
      </c>
      <c r="C34" s="210">
        <f t="shared" ref="C34:C45" si="2">D34/B34-1</f>
        <v>-0.47727272727272729</v>
      </c>
      <c r="D34" s="421">
        <v>23</v>
      </c>
    </row>
    <row r="35" spans="1:4" x14ac:dyDescent="0.3">
      <c r="A35" s="321" t="s">
        <v>299</v>
      </c>
      <c r="B35" s="419">
        <v>74</v>
      </c>
      <c r="C35" s="210">
        <f t="shared" si="2"/>
        <v>-0.56756756756756754</v>
      </c>
      <c r="D35" s="421">
        <v>32</v>
      </c>
    </row>
    <row r="36" spans="1:4" x14ac:dyDescent="0.3">
      <c r="A36" s="321" t="s">
        <v>300</v>
      </c>
      <c r="B36" s="419">
        <v>359</v>
      </c>
      <c r="C36" s="210">
        <f t="shared" si="2"/>
        <v>-0.42896935933147629</v>
      </c>
      <c r="D36" s="421">
        <v>205</v>
      </c>
    </row>
    <row r="37" spans="1:4" x14ac:dyDescent="0.3">
      <c r="A37" s="321" t="s">
        <v>301</v>
      </c>
      <c r="B37" s="419">
        <v>40</v>
      </c>
      <c r="C37" s="210">
        <f t="shared" si="2"/>
        <v>-0.17500000000000004</v>
      </c>
      <c r="D37" s="421">
        <v>33</v>
      </c>
    </row>
    <row r="38" spans="1:4" x14ac:dyDescent="0.3">
      <c r="A38" s="321" t="s">
        <v>302</v>
      </c>
      <c r="B38" s="419">
        <v>164</v>
      </c>
      <c r="C38" s="210">
        <f t="shared" si="2"/>
        <v>-0.69512195121951215</v>
      </c>
      <c r="D38" s="421">
        <v>50</v>
      </c>
    </row>
    <row r="39" spans="1:4" x14ac:dyDescent="0.3">
      <c r="A39" s="321" t="s">
        <v>303</v>
      </c>
      <c r="B39" s="419">
        <v>582</v>
      </c>
      <c r="C39" s="210">
        <f t="shared" si="2"/>
        <v>-0.45189003436426112</v>
      </c>
      <c r="D39" s="421">
        <v>319</v>
      </c>
    </row>
    <row r="40" spans="1:4" x14ac:dyDescent="0.3">
      <c r="A40" s="321" t="s">
        <v>304</v>
      </c>
      <c r="B40" s="419">
        <v>442</v>
      </c>
      <c r="C40" s="210">
        <f t="shared" si="2"/>
        <v>-0.42986425339366519</v>
      </c>
      <c r="D40" s="421">
        <v>252</v>
      </c>
    </row>
    <row r="41" spans="1:4" x14ac:dyDescent="0.3">
      <c r="A41" s="321" t="s">
        <v>305</v>
      </c>
      <c r="B41" s="419">
        <v>167</v>
      </c>
      <c r="C41" s="210">
        <f t="shared" si="2"/>
        <v>-0.18562874251497008</v>
      </c>
      <c r="D41" s="421">
        <v>136</v>
      </c>
    </row>
    <row r="42" spans="1:4" x14ac:dyDescent="0.3">
      <c r="A42" s="321" t="s">
        <v>306</v>
      </c>
      <c r="B42" s="419">
        <v>310</v>
      </c>
      <c r="C42" s="210">
        <f t="shared" si="2"/>
        <v>-0.30967741935483872</v>
      </c>
      <c r="D42" s="421">
        <v>214</v>
      </c>
    </row>
    <row r="43" spans="1:4" x14ac:dyDescent="0.3">
      <c r="A43" s="321" t="s">
        <v>307</v>
      </c>
      <c r="B43" s="419">
        <v>81</v>
      </c>
      <c r="C43" s="210">
        <f t="shared" si="2"/>
        <v>-0.66666666666666674</v>
      </c>
      <c r="D43" s="421">
        <v>27</v>
      </c>
    </row>
    <row r="44" spans="1:4" x14ac:dyDescent="0.3">
      <c r="A44" s="321" t="s">
        <v>308</v>
      </c>
      <c r="B44" s="419">
        <v>526</v>
      </c>
      <c r="C44" s="210">
        <f t="shared" si="2"/>
        <v>-0.34220532319391639</v>
      </c>
      <c r="D44" s="421">
        <v>346</v>
      </c>
    </row>
    <row r="45" spans="1:4" x14ac:dyDescent="0.3">
      <c r="A45" s="321" t="s">
        <v>309</v>
      </c>
      <c r="B45" s="420">
        <f>B4-SUM(B33:B44)</f>
        <v>96</v>
      </c>
      <c r="C45" s="210">
        <f t="shared" si="2"/>
        <v>-1</v>
      </c>
      <c r="D45" s="352">
        <v>0</v>
      </c>
    </row>
    <row r="46" spans="1:4" x14ac:dyDescent="0.3">
      <c r="A46" s="399"/>
      <c r="B46" s="399"/>
      <c r="C46" s="399"/>
      <c r="D46" s="399"/>
    </row>
    <row r="48" spans="1:4" x14ac:dyDescent="0.3">
      <c r="A48" s="332" t="s">
        <v>342</v>
      </c>
    </row>
    <row r="49" spans="1:1" x14ac:dyDescent="0.3">
      <c r="A49" s="332" t="s">
        <v>259</v>
      </c>
    </row>
    <row r="50" spans="1:1" x14ac:dyDescent="0.3">
      <c r="A50" s="332" t="s">
        <v>260</v>
      </c>
    </row>
    <row r="51" spans="1:1" x14ac:dyDescent="0.3">
      <c r="A51" s="332" t="s">
        <v>262</v>
      </c>
    </row>
    <row r="53" spans="1:1" x14ac:dyDescent="0.3">
      <c r="A53" s="332" t="s">
        <v>312</v>
      </c>
    </row>
    <row r="54" spans="1:1" x14ac:dyDescent="0.3">
      <c r="A54" s="333" t="s">
        <v>263</v>
      </c>
    </row>
    <row r="55" spans="1:1" x14ac:dyDescent="0.3">
      <c r="A55" s="333" t="s">
        <v>264</v>
      </c>
    </row>
    <row r="56" spans="1:1" x14ac:dyDescent="0.3">
      <c r="A56" s="333" t="s">
        <v>265</v>
      </c>
    </row>
    <row r="57" spans="1:1" x14ac:dyDescent="0.3">
      <c r="A57" s="333" t="s">
        <v>266</v>
      </c>
    </row>
    <row r="58" spans="1:1" x14ac:dyDescent="0.3">
      <c r="A58" s="333" t="s">
        <v>267</v>
      </c>
    </row>
    <row r="59" spans="1:1" x14ac:dyDescent="0.3">
      <c r="A59" s="333" t="s">
        <v>268</v>
      </c>
    </row>
    <row r="60" spans="1:1" x14ac:dyDescent="0.3">
      <c r="A60" s="333" t="s">
        <v>269</v>
      </c>
    </row>
    <row r="61" spans="1:1" x14ac:dyDescent="0.3">
      <c r="A61" s="333" t="s">
        <v>270</v>
      </c>
    </row>
    <row r="62" spans="1:1" x14ac:dyDescent="0.3">
      <c r="A62" s="333" t="s">
        <v>271</v>
      </c>
    </row>
    <row r="63" spans="1:1" x14ac:dyDescent="0.3">
      <c r="A63" s="333" t="s">
        <v>272</v>
      </c>
    </row>
    <row r="64" spans="1:1" x14ac:dyDescent="0.3">
      <c r="A64" s="333" t="s">
        <v>273</v>
      </c>
    </row>
    <row r="65" spans="1:1" x14ac:dyDescent="0.3">
      <c r="A65" s="333" t="s">
        <v>274</v>
      </c>
    </row>
    <row r="66" spans="1:1" x14ac:dyDescent="0.3">
      <c r="A66" s="333" t="s">
        <v>275</v>
      </c>
    </row>
    <row r="67" spans="1:1" x14ac:dyDescent="0.3">
      <c r="A67" s="333" t="s">
        <v>276</v>
      </c>
    </row>
    <row r="68" spans="1:1" x14ac:dyDescent="0.3">
      <c r="A68" s="333" t="s">
        <v>277</v>
      </c>
    </row>
    <row r="69" spans="1:1" x14ac:dyDescent="0.3">
      <c r="A69" s="333" t="s">
        <v>278</v>
      </c>
    </row>
    <row r="70" spans="1:1" x14ac:dyDescent="0.3">
      <c r="A70" s="333" t="s">
        <v>279</v>
      </c>
    </row>
    <row r="71" spans="1:1" x14ac:dyDescent="0.3">
      <c r="A71" s="333" t="s">
        <v>280</v>
      </c>
    </row>
    <row r="72" spans="1:1" x14ac:dyDescent="0.3">
      <c r="A72" s="333" t="s">
        <v>281</v>
      </c>
    </row>
    <row r="73" spans="1:1" x14ac:dyDescent="0.3">
      <c r="A73" s="333" t="s">
        <v>282</v>
      </c>
    </row>
    <row r="74" spans="1:1" x14ac:dyDescent="0.3">
      <c r="A74" s="333" t="s">
        <v>283</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93"/>
  <sheetViews>
    <sheetView topLeftCell="G1" zoomScaleNormal="100" workbookViewId="0">
      <selection activeCell="N23" sqref="N23"/>
    </sheetView>
  </sheetViews>
  <sheetFormatPr defaultColWidth="9.1796875" defaultRowHeight="15" customHeight="1" x14ac:dyDescent="0.2"/>
  <cols>
    <col min="1" max="1" width="20.81640625" style="162" customWidth="1"/>
    <col min="2" max="14" width="12.81640625" style="162" customWidth="1"/>
    <col min="15" max="15" width="14.6328125" style="162" customWidth="1"/>
    <col min="16" max="25" width="9.1796875" style="162"/>
    <col min="26" max="26" width="19" style="162" customWidth="1"/>
    <col min="27" max="16384" width="9.1796875" style="162"/>
  </cols>
  <sheetData>
    <row r="1" spans="1:16" ht="15" customHeight="1" x14ac:dyDescent="0.2">
      <c r="A1" s="34" t="s">
        <v>99</v>
      </c>
      <c r="B1" s="35"/>
      <c r="C1" s="35" t="s">
        <v>420</v>
      </c>
      <c r="D1" s="36" t="s">
        <v>59</v>
      </c>
      <c r="E1" s="35"/>
      <c r="F1" s="35" t="s">
        <v>420</v>
      </c>
      <c r="G1" s="36" t="s">
        <v>59</v>
      </c>
      <c r="H1" s="35"/>
      <c r="I1" s="35" t="s">
        <v>420</v>
      </c>
      <c r="J1" s="36" t="s">
        <v>59</v>
      </c>
      <c r="K1" s="35"/>
      <c r="L1" s="35" t="s">
        <v>420</v>
      </c>
      <c r="M1" s="36" t="s">
        <v>59</v>
      </c>
      <c r="N1" s="35"/>
      <c r="O1" s="35" t="s">
        <v>420</v>
      </c>
    </row>
    <row r="2" spans="1:16" ht="15" customHeight="1" x14ac:dyDescent="0.2">
      <c r="A2" s="17"/>
      <c r="B2" s="4">
        <v>2019</v>
      </c>
      <c r="C2" s="4"/>
      <c r="D2" s="5" t="s">
        <v>166</v>
      </c>
      <c r="E2" s="4">
        <v>2020</v>
      </c>
      <c r="F2" s="4"/>
      <c r="G2" s="5" t="s">
        <v>167</v>
      </c>
      <c r="H2" s="4">
        <v>2021</v>
      </c>
      <c r="I2" s="4"/>
      <c r="J2" s="5" t="s">
        <v>250</v>
      </c>
      <c r="K2" s="4">
        <v>2022</v>
      </c>
      <c r="L2" s="4"/>
      <c r="M2" s="5" t="s">
        <v>415</v>
      </c>
      <c r="N2" s="4">
        <v>2023</v>
      </c>
      <c r="O2" s="4"/>
    </row>
    <row r="3" spans="1:16" ht="15" customHeight="1" x14ac:dyDescent="0.2">
      <c r="A3" s="26"/>
      <c r="B3" s="27" t="s">
        <v>168</v>
      </c>
      <c r="C3" s="273" t="s">
        <v>169</v>
      </c>
      <c r="D3" s="273" t="s">
        <v>169</v>
      </c>
      <c r="E3" s="27" t="s">
        <v>170</v>
      </c>
      <c r="F3" s="273" t="s">
        <v>169</v>
      </c>
      <c r="G3" s="273" t="s">
        <v>169</v>
      </c>
      <c r="H3" s="27" t="s">
        <v>170</v>
      </c>
      <c r="I3" s="273" t="s">
        <v>169</v>
      </c>
      <c r="J3" s="273" t="s">
        <v>169</v>
      </c>
      <c r="K3" s="27" t="s">
        <v>170</v>
      </c>
      <c r="L3" s="273" t="s">
        <v>169</v>
      </c>
      <c r="M3" s="273" t="s">
        <v>169</v>
      </c>
      <c r="N3" s="27" t="s">
        <v>170</v>
      </c>
      <c r="O3" s="273" t="s">
        <v>169</v>
      </c>
    </row>
    <row r="4" spans="1:16" ht="15" customHeight="1" x14ac:dyDescent="0.2">
      <c r="A4" s="199" t="s">
        <v>0</v>
      </c>
      <c r="B4" s="163">
        <v>4324</v>
      </c>
      <c r="C4" s="163"/>
      <c r="D4" s="179">
        <f>(E4-B4)/B4</f>
        <v>4.5559666975023123E-2</v>
      </c>
      <c r="E4" s="163">
        <v>4521</v>
      </c>
      <c r="F4" s="163"/>
      <c r="G4" s="179">
        <f>(H4-E4)/E4</f>
        <v>5.5961070559610707E-2</v>
      </c>
      <c r="H4" s="163">
        <f>H7+H12+H17</f>
        <v>4774</v>
      </c>
      <c r="I4" s="163"/>
      <c r="J4" s="164">
        <f>(K4-H4)/H4</f>
        <v>-6.5563468789275242E-2</v>
      </c>
      <c r="K4" s="163">
        <f>K7+K12+K17</f>
        <v>4461</v>
      </c>
      <c r="L4" s="163"/>
      <c r="M4" s="179">
        <f>(N4-K4)/K4</f>
        <v>-0.18897108271687962</v>
      </c>
      <c r="N4" s="163">
        <f>N7+N12+N17</f>
        <v>3618</v>
      </c>
      <c r="O4" s="163"/>
    </row>
    <row r="5" spans="1:16" ht="15" customHeight="1" x14ac:dyDescent="0.2">
      <c r="A5" s="200"/>
      <c r="B5" s="163"/>
      <c r="C5" s="163"/>
      <c r="D5" s="179"/>
      <c r="E5" s="163"/>
      <c r="F5" s="163"/>
      <c r="G5" s="179"/>
      <c r="H5" s="163"/>
      <c r="I5" s="163"/>
      <c r="J5" s="163"/>
      <c r="K5" s="163"/>
      <c r="L5" s="163"/>
      <c r="M5" s="442"/>
      <c r="N5" s="163"/>
      <c r="O5" s="163"/>
    </row>
    <row r="6" spans="1:16" ht="15" customHeight="1" x14ac:dyDescent="0.2">
      <c r="A6" s="201" t="s">
        <v>67</v>
      </c>
      <c r="B6" s="31"/>
      <c r="C6" s="31"/>
      <c r="D6" s="31"/>
      <c r="E6" s="31"/>
      <c r="F6" s="31"/>
      <c r="G6" s="31"/>
      <c r="H6" s="31"/>
      <c r="I6" s="31"/>
      <c r="J6" s="31"/>
      <c r="K6" s="31"/>
      <c r="L6" s="31"/>
      <c r="M6" s="443"/>
      <c r="N6" s="31"/>
      <c r="O6" s="31"/>
    </row>
    <row r="7" spans="1:16" ht="15" customHeight="1" x14ac:dyDescent="0.2">
      <c r="A7" s="199" t="s">
        <v>68</v>
      </c>
      <c r="B7" s="163">
        <v>1686</v>
      </c>
      <c r="C7" s="164">
        <f>B7/B$4</f>
        <v>0.38991674375578167</v>
      </c>
      <c r="D7" s="179">
        <f>(E7-B7)/B7</f>
        <v>0.13167259786476868</v>
      </c>
      <c r="E7" s="163">
        <v>1908</v>
      </c>
      <c r="F7" s="164">
        <f>E7/E$4</f>
        <v>0.42203052422030524</v>
      </c>
      <c r="G7" s="179">
        <f>(H7-E7)/E7</f>
        <v>2.7253668763102725E-2</v>
      </c>
      <c r="H7" s="163">
        <f>SUM(H8:H9)</f>
        <v>1960</v>
      </c>
      <c r="I7" s="164">
        <f>H7/H$4</f>
        <v>0.41055718475073316</v>
      </c>
      <c r="J7" s="164">
        <f>(K7-H7)/H7</f>
        <v>-5.9693877551020409E-2</v>
      </c>
      <c r="K7" s="163">
        <f>SUM(K8:K10)</f>
        <v>1843</v>
      </c>
      <c r="L7" s="164">
        <f>K7/K$4</f>
        <v>0.41313606814615556</v>
      </c>
      <c r="M7" s="179">
        <f>(N7-K7)/K7</f>
        <v>-5.3445469343461748E-2</v>
      </c>
      <c r="N7" s="163">
        <f>SUM(N8:N10)</f>
        <v>1744.5</v>
      </c>
      <c r="O7" s="164">
        <f>N7/N$4</f>
        <v>0.48217247097844113</v>
      </c>
      <c r="P7" s="178"/>
    </row>
    <row r="8" spans="1:16" ht="15" customHeight="1" x14ac:dyDescent="0.2">
      <c r="A8" s="202" t="s">
        <v>180</v>
      </c>
      <c r="B8" s="163">
        <v>323</v>
      </c>
      <c r="C8" s="164">
        <f t="shared" ref="C8:C9" si="0">B8/B$4</f>
        <v>7.4699352451433859E-2</v>
      </c>
      <c r="D8" s="179">
        <f>(E8-B8)/B8</f>
        <v>-0.14860681114551083</v>
      </c>
      <c r="E8" s="163">
        <v>275</v>
      </c>
      <c r="F8" s="164">
        <f t="shared" ref="F8:F9" si="1">E8/E$4</f>
        <v>6.0827250608272508E-2</v>
      </c>
      <c r="G8" s="179">
        <f>(H8-E8)/E8</f>
        <v>-7.2727272727272724E-2</v>
      </c>
      <c r="H8" s="163">
        <v>255</v>
      </c>
      <c r="I8" s="164">
        <f t="shared" ref="I8:I9" si="2">H8/H$4</f>
        <v>5.3414327607875997E-2</v>
      </c>
      <c r="J8" s="164">
        <f>(K8-H8)/H8</f>
        <v>0.14509803921568629</v>
      </c>
      <c r="K8" s="163">
        <v>292</v>
      </c>
      <c r="L8" s="164">
        <f t="shared" ref="L8:L9" si="3">K8/K$4</f>
        <v>6.545617574534858E-2</v>
      </c>
      <c r="M8" s="179">
        <f>(N8-K8)/K8</f>
        <v>1.7123287671232876E-3</v>
      </c>
      <c r="N8" s="163">
        <v>292.5</v>
      </c>
      <c r="O8" s="164">
        <f t="shared" ref="O8:O9" si="4">N8/N$4</f>
        <v>8.0845771144278614E-2</v>
      </c>
      <c r="P8" s="178"/>
    </row>
    <row r="9" spans="1:16" ht="15" customHeight="1" x14ac:dyDescent="0.2">
      <c r="A9" s="202" t="s">
        <v>181</v>
      </c>
      <c r="B9" s="163">
        <v>1363</v>
      </c>
      <c r="C9" s="164">
        <f t="shared" si="0"/>
        <v>0.31521739130434784</v>
      </c>
      <c r="D9" s="179">
        <f>(E9-B9)/B9</f>
        <v>0.19809244314013205</v>
      </c>
      <c r="E9" s="163">
        <v>1633</v>
      </c>
      <c r="F9" s="164">
        <f t="shared" si="1"/>
        <v>0.36120327361203275</v>
      </c>
      <c r="G9" s="179">
        <f>(H9-E9)/E9</f>
        <v>4.4090630740967543E-2</v>
      </c>
      <c r="H9" s="163">
        <v>1705</v>
      </c>
      <c r="I9" s="164">
        <f t="shared" si="2"/>
        <v>0.35714285714285715</v>
      </c>
      <c r="J9" s="164">
        <f>(K9-H9)/H9</f>
        <v>-0.12258064516129032</v>
      </c>
      <c r="K9" s="163">
        <v>1496</v>
      </c>
      <c r="L9" s="164">
        <f t="shared" si="3"/>
        <v>0.33535081820219681</v>
      </c>
      <c r="M9" s="179">
        <f>(N9-K9)/K9</f>
        <v>-2.9411764705882353E-2</v>
      </c>
      <c r="N9" s="163">
        <v>1452</v>
      </c>
      <c r="O9" s="164">
        <f t="shared" si="4"/>
        <v>0.40132669983416253</v>
      </c>
      <c r="P9" s="178"/>
    </row>
    <row r="10" spans="1:16" ht="15" customHeight="1" x14ac:dyDescent="0.2">
      <c r="A10" s="202" t="s">
        <v>183</v>
      </c>
      <c r="B10" s="163"/>
      <c r="C10" s="164"/>
      <c r="D10" s="179"/>
      <c r="E10" s="163"/>
      <c r="F10" s="164"/>
      <c r="G10" s="179"/>
      <c r="H10" s="163"/>
      <c r="I10" s="164"/>
      <c r="J10" s="164"/>
      <c r="K10" s="163">
        <v>55</v>
      </c>
      <c r="L10" s="164">
        <f>K10/K$4</f>
        <v>1.2329074198610178E-2</v>
      </c>
      <c r="M10" s="179"/>
      <c r="N10" s="163"/>
      <c r="O10" s="164"/>
      <c r="P10" s="178"/>
    </row>
    <row r="11" spans="1:16" ht="15" customHeight="1" x14ac:dyDescent="0.2">
      <c r="A11" s="203"/>
      <c r="B11" s="163"/>
      <c r="C11" s="164"/>
      <c r="D11" s="179"/>
      <c r="E11" s="163"/>
      <c r="F11" s="164"/>
      <c r="G11" s="179"/>
      <c r="H11" s="163"/>
      <c r="I11" s="164"/>
      <c r="J11" s="164"/>
      <c r="K11" s="163"/>
      <c r="L11" s="164"/>
      <c r="M11" s="179"/>
      <c r="N11" s="163"/>
      <c r="O11" s="164"/>
    </row>
    <row r="12" spans="1:16" ht="15" customHeight="1" x14ac:dyDescent="0.2">
      <c r="A12" s="203" t="s">
        <v>69</v>
      </c>
      <c r="B12" s="163">
        <v>2055</v>
      </c>
      <c r="C12" s="164">
        <f t="shared" ref="C12:F19" si="5">B12/B$4</f>
        <v>0.47525439407955594</v>
      </c>
      <c r="D12" s="179">
        <f>(E12-B12)/B12</f>
        <v>-8.8077858880778584E-2</v>
      </c>
      <c r="E12" s="163">
        <v>1874</v>
      </c>
      <c r="F12" s="164">
        <f t="shared" si="5"/>
        <v>0.41451006414510067</v>
      </c>
      <c r="G12" s="179">
        <f>(H12-E12)/E12</f>
        <v>3.5218783351120594E-2</v>
      </c>
      <c r="H12" s="163">
        <f>SUM(H13:H14)</f>
        <v>1940</v>
      </c>
      <c r="I12" s="164">
        <f t="shared" ref="I12:I14" si="6">H12/H$4</f>
        <v>0.40636782572266444</v>
      </c>
      <c r="J12" s="164">
        <f>(K12-H12)/H12</f>
        <v>-4.0721649484536084E-2</v>
      </c>
      <c r="K12" s="163">
        <f>SUM(K13:K15)</f>
        <v>1861</v>
      </c>
      <c r="L12" s="164">
        <f t="shared" ref="L12:L15" si="7">K12/K$4</f>
        <v>0.41717103788388255</v>
      </c>
      <c r="M12" s="179">
        <f>(N12-K12)/K12</f>
        <v>-0.31837721655024181</v>
      </c>
      <c r="N12" s="163">
        <f>SUM(N13:N15)</f>
        <v>1268.5</v>
      </c>
      <c r="O12" s="164">
        <f t="shared" ref="O12:O14" si="8">N12/N$4</f>
        <v>0.35060807075732447</v>
      </c>
    </row>
    <row r="13" spans="1:16" ht="15" customHeight="1" x14ac:dyDescent="0.2">
      <c r="A13" s="202" t="s">
        <v>180</v>
      </c>
      <c r="B13" s="163">
        <v>829</v>
      </c>
      <c r="C13" s="164">
        <f t="shared" si="5"/>
        <v>0.19172062904717854</v>
      </c>
      <c r="D13" s="179">
        <f>(E13-B13)/B13</f>
        <v>-0.20024125452352232</v>
      </c>
      <c r="E13" s="163">
        <v>663</v>
      </c>
      <c r="F13" s="164">
        <f t="shared" si="5"/>
        <v>0.14664897146648972</v>
      </c>
      <c r="G13" s="179">
        <f>(H13-E13)/E13</f>
        <v>3.4690799396681751E-2</v>
      </c>
      <c r="H13" s="163">
        <v>686</v>
      </c>
      <c r="I13" s="164">
        <f t="shared" si="6"/>
        <v>0.14369501466275661</v>
      </c>
      <c r="J13" s="164">
        <f>(K13-H13)/H13</f>
        <v>1.6034985422740525E-2</v>
      </c>
      <c r="K13" s="163">
        <v>697</v>
      </c>
      <c r="L13" s="164">
        <f t="shared" si="7"/>
        <v>0.15624299484420534</v>
      </c>
      <c r="M13" s="179">
        <f>(N13-K13)/K13</f>
        <v>-0.34146341463414637</v>
      </c>
      <c r="N13" s="163">
        <v>459</v>
      </c>
      <c r="O13" s="164">
        <f t="shared" si="8"/>
        <v>0.12686567164179105</v>
      </c>
    </row>
    <row r="14" spans="1:16" ht="15" customHeight="1" x14ac:dyDescent="0.2">
      <c r="A14" s="202" t="s">
        <v>181</v>
      </c>
      <c r="B14" s="163">
        <v>1226</v>
      </c>
      <c r="C14" s="164">
        <f t="shared" si="5"/>
        <v>0.28353376503237743</v>
      </c>
      <c r="D14" s="179">
        <f>(E14-B14)/B14</f>
        <v>-1.2234910277324634E-2</v>
      </c>
      <c r="E14" s="163">
        <v>1211</v>
      </c>
      <c r="F14" s="164">
        <f t="shared" si="5"/>
        <v>0.26786109267861091</v>
      </c>
      <c r="G14" s="179">
        <f>(H14-E14)/E14</f>
        <v>3.5507844756399669E-2</v>
      </c>
      <c r="H14" s="163">
        <v>1254</v>
      </c>
      <c r="I14" s="164">
        <f t="shared" si="6"/>
        <v>0.26267281105990781</v>
      </c>
      <c r="J14" s="164">
        <f>(K14-H14)/H14</f>
        <v>-0.14433811802232854</v>
      </c>
      <c r="K14" s="163">
        <v>1073</v>
      </c>
      <c r="L14" s="164">
        <f t="shared" si="7"/>
        <v>0.2405290293656131</v>
      </c>
      <c r="M14" s="179">
        <f>(N14-K14)/K14</f>
        <v>-0.24557315936626281</v>
      </c>
      <c r="N14" s="163">
        <v>809.5</v>
      </c>
      <c r="O14" s="164">
        <f t="shared" si="8"/>
        <v>0.22374239911553345</v>
      </c>
    </row>
    <row r="15" spans="1:16" ht="15" customHeight="1" x14ac:dyDescent="0.2">
      <c r="A15" s="202" t="s">
        <v>183</v>
      </c>
      <c r="B15" s="163"/>
      <c r="C15" s="164"/>
      <c r="D15" s="179"/>
      <c r="E15" s="163"/>
      <c r="F15" s="164"/>
      <c r="G15" s="179"/>
      <c r="H15" s="163"/>
      <c r="I15" s="164"/>
      <c r="J15" s="164"/>
      <c r="K15" s="163">
        <v>91</v>
      </c>
      <c r="L15" s="164">
        <f t="shared" si="7"/>
        <v>2.0399013674064111E-2</v>
      </c>
      <c r="M15" s="179"/>
      <c r="N15" s="163"/>
      <c r="O15" s="164"/>
    </row>
    <row r="16" spans="1:16" ht="15" customHeight="1" x14ac:dyDescent="0.2">
      <c r="A16" s="203"/>
      <c r="B16" s="163"/>
      <c r="C16" s="164"/>
      <c r="D16" s="179"/>
      <c r="E16" s="163"/>
      <c r="F16" s="164"/>
      <c r="G16" s="179"/>
      <c r="H16" s="163"/>
      <c r="I16" s="164"/>
      <c r="J16" s="164"/>
      <c r="K16" s="163"/>
      <c r="L16" s="164"/>
      <c r="M16" s="179"/>
      <c r="N16" s="163"/>
      <c r="O16" s="164"/>
    </row>
    <row r="17" spans="1:23" ht="15" customHeight="1" x14ac:dyDescent="0.2">
      <c r="A17" s="203" t="s">
        <v>70</v>
      </c>
      <c r="B17" s="163">
        <v>583</v>
      </c>
      <c r="C17" s="164">
        <f t="shared" si="5"/>
        <v>0.13482886216466236</v>
      </c>
      <c r="D17" s="179">
        <f>(E17-B17)/B17</f>
        <v>0.26758147512864494</v>
      </c>
      <c r="E17" s="163">
        <v>739</v>
      </c>
      <c r="F17" s="164">
        <f t="shared" si="5"/>
        <v>0.16345941163459413</v>
      </c>
      <c r="G17" s="179">
        <f>(H17-E17)/E17</f>
        <v>0.18267929634641408</v>
      </c>
      <c r="H17" s="163">
        <f>SUM(H18:H19)</f>
        <v>874</v>
      </c>
      <c r="I17" s="164">
        <f t="shared" ref="I17:I19" si="9">H17/H$4</f>
        <v>0.18307498952660242</v>
      </c>
      <c r="J17" s="164">
        <f>(K17-H17)/H17</f>
        <v>-0.13386727688787187</v>
      </c>
      <c r="K17" s="163">
        <f>SUM(K18:K20)</f>
        <v>757</v>
      </c>
      <c r="L17" s="164">
        <f t="shared" ref="L17:L20" si="10">K17/K$4</f>
        <v>0.1696928939699619</v>
      </c>
      <c r="M17" s="179">
        <f>(N17-K17)/K17</f>
        <v>-0.20079260237780713</v>
      </c>
      <c r="N17" s="163">
        <f>SUM(N18:N20)</f>
        <v>605</v>
      </c>
      <c r="O17" s="164">
        <f t="shared" ref="O17:O19" si="11">N17/N$4</f>
        <v>0.16721945826423437</v>
      </c>
      <c r="P17" s="167"/>
    </row>
    <row r="18" spans="1:23" ht="15" customHeight="1" x14ac:dyDescent="0.2">
      <c r="A18" s="202" t="s">
        <v>180</v>
      </c>
      <c r="B18" s="163">
        <v>184</v>
      </c>
      <c r="C18" s="164">
        <f t="shared" si="5"/>
        <v>4.2553191489361701E-2</v>
      </c>
      <c r="D18" s="179">
        <f>(E18-B18)/B18</f>
        <v>0.39130434782608697</v>
      </c>
      <c r="E18" s="163">
        <v>256</v>
      </c>
      <c r="F18" s="164">
        <f t="shared" si="5"/>
        <v>5.6624640566246408E-2</v>
      </c>
      <c r="G18" s="179">
        <f>(H18-E18)/E18</f>
        <v>1.5625E-2</v>
      </c>
      <c r="H18" s="163">
        <v>260</v>
      </c>
      <c r="I18" s="164">
        <f t="shared" si="9"/>
        <v>5.446166736489317E-2</v>
      </c>
      <c r="J18" s="164">
        <f>(K18-H18)/H18</f>
        <v>-5.7692307692307696E-2</v>
      </c>
      <c r="K18" s="163">
        <v>245</v>
      </c>
      <c r="L18" s="164">
        <f t="shared" si="10"/>
        <v>5.492042143017261E-2</v>
      </c>
      <c r="M18" s="179">
        <f>(N18-K18)/K18</f>
        <v>-0.17346938775510204</v>
      </c>
      <c r="N18" s="163">
        <v>202.5</v>
      </c>
      <c r="O18" s="164">
        <f t="shared" si="11"/>
        <v>5.5970149253731345E-2</v>
      </c>
      <c r="S18" s="336"/>
      <c r="T18" s="336"/>
      <c r="U18" s="336"/>
      <c r="V18" s="337"/>
      <c r="W18" s="337"/>
    </row>
    <row r="19" spans="1:23" ht="15" customHeight="1" x14ac:dyDescent="0.2">
      <c r="A19" s="202" t="s">
        <v>181</v>
      </c>
      <c r="B19" s="163">
        <v>399</v>
      </c>
      <c r="C19" s="164">
        <f t="shared" si="5"/>
        <v>9.2275670675300653E-2</v>
      </c>
      <c r="D19" s="179">
        <f>(E19-B19)/B19</f>
        <v>0.21052631578947367</v>
      </c>
      <c r="E19" s="163">
        <v>483</v>
      </c>
      <c r="F19" s="164">
        <f t="shared" si="5"/>
        <v>0.10683477106834771</v>
      </c>
      <c r="G19" s="179">
        <f>(H19-E19)/E19</f>
        <v>0.27122153209109728</v>
      </c>
      <c r="H19" s="163">
        <v>614</v>
      </c>
      <c r="I19" s="164">
        <f t="shared" si="9"/>
        <v>0.12861332216170926</v>
      </c>
      <c r="J19" s="164">
        <f>(K19-H19)/H19</f>
        <v>-0.21335504885993486</v>
      </c>
      <c r="K19" s="163">
        <v>483</v>
      </c>
      <c r="L19" s="164">
        <f t="shared" si="10"/>
        <v>0.10827168796234028</v>
      </c>
      <c r="M19" s="179">
        <f>(N19-K19)/K19</f>
        <v>-0.16666666666666666</v>
      </c>
      <c r="N19" s="163">
        <v>402.5</v>
      </c>
      <c r="O19" s="164">
        <f t="shared" si="11"/>
        <v>0.11124930901050303</v>
      </c>
      <c r="S19" s="336"/>
      <c r="T19" s="336"/>
      <c r="U19" s="336"/>
      <c r="V19" s="337"/>
      <c r="W19" s="337"/>
    </row>
    <row r="20" spans="1:23" ht="15" customHeight="1" x14ac:dyDescent="0.2">
      <c r="A20" s="202" t="s">
        <v>183</v>
      </c>
      <c r="B20" s="163"/>
      <c r="C20" s="164"/>
      <c r="D20" s="179"/>
      <c r="E20" s="163"/>
      <c r="F20" s="164"/>
      <c r="G20" s="179"/>
      <c r="H20" s="163"/>
      <c r="I20" s="164"/>
      <c r="J20" s="164"/>
      <c r="K20" s="163">
        <v>29</v>
      </c>
      <c r="L20" s="164">
        <f t="shared" si="10"/>
        <v>6.5007845774490026E-3</v>
      </c>
      <c r="M20" s="179"/>
      <c r="N20" s="163"/>
      <c r="O20" s="164"/>
      <c r="S20" s="336"/>
      <c r="T20" s="336"/>
      <c r="U20" s="336"/>
      <c r="V20" s="337"/>
    </row>
    <row r="21" spans="1:23" ht="15" customHeight="1" x14ac:dyDescent="0.2">
      <c r="A21" s="203"/>
      <c r="B21" s="163"/>
      <c r="C21" s="164"/>
      <c r="D21" s="179"/>
      <c r="E21" s="163"/>
      <c r="F21" s="164"/>
      <c r="G21" s="179"/>
      <c r="H21" s="163"/>
      <c r="I21" s="164"/>
      <c r="J21" s="164"/>
      <c r="K21" s="163"/>
      <c r="L21" s="164"/>
      <c r="M21" s="179"/>
      <c r="N21" s="163"/>
      <c r="O21" s="164"/>
      <c r="V21" s="178"/>
      <c r="W21" s="178"/>
    </row>
    <row r="22" spans="1:23" ht="15" customHeight="1" x14ac:dyDescent="0.2">
      <c r="A22" s="203" t="s">
        <v>173</v>
      </c>
      <c r="B22" s="163">
        <v>1336</v>
      </c>
      <c r="C22" s="164">
        <f t="shared" ref="C22:C23" si="12">B22/B$4</f>
        <v>0.30897317298797411</v>
      </c>
      <c r="D22" s="179">
        <f>(E22-B22)/B22</f>
        <v>-0.1062874251497006</v>
      </c>
      <c r="E22" s="163">
        <v>1194</v>
      </c>
      <c r="F22" s="164">
        <f t="shared" ref="F22:F23" si="13">E22/E$4</f>
        <v>0.26410086264100863</v>
      </c>
      <c r="G22" s="179">
        <f>(H22-E22)/E22</f>
        <v>5.8626465661641538E-3</v>
      </c>
      <c r="H22" s="163">
        <f>H8+H13+H18</f>
        <v>1201</v>
      </c>
      <c r="I22" s="164">
        <f t="shared" ref="I22:I23" si="14">H22/H$4</f>
        <v>0.25157100963552576</v>
      </c>
      <c r="J22" s="164">
        <f>(K22-H22)/H22</f>
        <v>2.7477102414654453E-2</v>
      </c>
      <c r="K22" s="163">
        <f>K8+K13+K18</f>
        <v>1234</v>
      </c>
      <c r="L22" s="164">
        <f t="shared" ref="L22:L24" si="15">K22/K$4</f>
        <v>0.27661959201972652</v>
      </c>
      <c r="M22" s="179">
        <f>(N22-K22)/K22</f>
        <v>-0.22690437601296595</v>
      </c>
      <c r="N22" s="163">
        <f>N8+N13+N18</f>
        <v>954</v>
      </c>
      <c r="O22" s="164">
        <f t="shared" ref="O22:O23" si="16">N22/N$4</f>
        <v>0.26368159203980102</v>
      </c>
      <c r="S22" s="336"/>
      <c r="T22" s="336"/>
      <c r="U22" s="336"/>
      <c r="V22" s="337"/>
      <c r="W22" s="337"/>
    </row>
    <row r="23" spans="1:23" ht="15" customHeight="1" x14ac:dyDescent="0.2">
      <c r="A23" s="203" t="s">
        <v>175</v>
      </c>
      <c r="B23" s="163">
        <v>2988</v>
      </c>
      <c r="C23" s="164">
        <f t="shared" si="12"/>
        <v>0.69102682701202589</v>
      </c>
      <c r="D23" s="179">
        <f>(E23-B23)/B23</f>
        <v>0.11345381526104417</v>
      </c>
      <c r="E23" s="163">
        <v>3327</v>
      </c>
      <c r="F23" s="164">
        <f t="shared" si="13"/>
        <v>0.73589913735899137</v>
      </c>
      <c r="G23" s="179">
        <f>(H23-E23)/E23</f>
        <v>7.3940486925157797E-2</v>
      </c>
      <c r="H23" s="163">
        <f>H9+H14+H19</f>
        <v>3573</v>
      </c>
      <c r="I23" s="164">
        <f t="shared" si="14"/>
        <v>0.74842899036447419</v>
      </c>
      <c r="J23" s="164">
        <f>(K23-H23)/H23</f>
        <v>-0.14581584102994682</v>
      </c>
      <c r="K23" s="163">
        <f>K9+K14+K19</f>
        <v>3052</v>
      </c>
      <c r="L23" s="164">
        <f t="shared" si="15"/>
        <v>0.68415153553015018</v>
      </c>
      <c r="M23" s="179">
        <f>(N23-K23)/K23</f>
        <v>-0.127129750982962</v>
      </c>
      <c r="N23" s="163">
        <f>N9+N14+N19</f>
        <v>2664</v>
      </c>
      <c r="O23" s="164">
        <f t="shared" si="16"/>
        <v>0.73631840796019898</v>
      </c>
      <c r="S23" s="336"/>
      <c r="T23" s="336"/>
      <c r="U23" s="336"/>
      <c r="V23" s="337"/>
      <c r="W23" s="337"/>
    </row>
    <row r="24" spans="1:23" ht="15" customHeight="1" x14ac:dyDescent="0.2">
      <c r="A24" s="305" t="s">
        <v>186</v>
      </c>
      <c r="B24" s="163"/>
      <c r="C24" s="164"/>
      <c r="D24" s="179"/>
      <c r="E24" s="163"/>
      <c r="F24" s="164"/>
      <c r="G24" s="179"/>
      <c r="H24" s="163"/>
      <c r="I24" s="164"/>
      <c r="J24" s="164"/>
      <c r="K24" s="163">
        <f>K10+K15+K20</f>
        <v>175</v>
      </c>
      <c r="L24" s="164">
        <f t="shared" si="15"/>
        <v>3.9228872450123291E-2</v>
      </c>
      <c r="M24" s="164"/>
      <c r="N24" s="163"/>
      <c r="O24" s="164"/>
      <c r="S24" s="336"/>
      <c r="T24" s="336"/>
      <c r="U24" s="336"/>
      <c r="V24" s="337"/>
      <c r="W24" s="337"/>
    </row>
    <row r="25" spans="1:23" ht="15" customHeight="1" x14ac:dyDescent="0.2">
      <c r="A25" s="203"/>
      <c r="B25" s="163"/>
      <c r="C25" s="164"/>
      <c r="D25" s="179"/>
      <c r="E25" s="163"/>
      <c r="F25" s="164"/>
      <c r="G25" s="179"/>
      <c r="H25" s="163"/>
      <c r="I25" s="164"/>
      <c r="J25" s="164"/>
      <c r="K25" s="163"/>
      <c r="L25" s="164"/>
      <c r="M25" s="164"/>
      <c r="N25" s="163"/>
      <c r="O25" s="164"/>
      <c r="V25" s="165"/>
      <c r="W25" s="165"/>
    </row>
    <row r="26" spans="1:23" ht="15" customHeight="1" x14ac:dyDescent="0.2">
      <c r="A26" s="201" t="s">
        <v>71</v>
      </c>
      <c r="B26" s="31"/>
      <c r="C26" s="31"/>
      <c r="D26" s="31"/>
      <c r="E26" s="31"/>
      <c r="F26" s="31"/>
      <c r="G26" s="31"/>
      <c r="H26" s="31"/>
      <c r="I26" s="31"/>
      <c r="J26" s="31"/>
      <c r="K26" s="31"/>
      <c r="L26" s="31"/>
      <c r="M26" s="31"/>
      <c r="N26" s="31"/>
      <c r="O26" s="31"/>
      <c r="S26" s="336"/>
      <c r="T26" s="336"/>
      <c r="U26" s="336"/>
      <c r="V26" s="337"/>
      <c r="W26" s="337"/>
    </row>
    <row r="27" spans="1:23" ht="15" customHeight="1" x14ac:dyDescent="0.2">
      <c r="A27" s="272" t="s">
        <v>192</v>
      </c>
      <c r="B27" s="163">
        <v>2367</v>
      </c>
      <c r="C27" s="164">
        <f t="shared" ref="C27:F33" si="17">B27/B$4</f>
        <v>0.54740980573543019</v>
      </c>
      <c r="D27" s="179">
        <v>-6.8892645815722742E-2</v>
      </c>
      <c r="E27" s="163">
        <v>2203</v>
      </c>
      <c r="F27" s="164">
        <f t="shared" si="17"/>
        <v>0.48728157487281576</v>
      </c>
      <c r="G27" s="179">
        <f t="shared" ref="G27:G33" si="18">(H27-E27)/E27</f>
        <v>6.6727190195188385E-2</v>
      </c>
      <c r="H27" s="163">
        <v>2350</v>
      </c>
      <c r="I27" s="164">
        <f t="shared" ref="I27:I33" si="19">H27/H$4</f>
        <v>0.49224968579807288</v>
      </c>
      <c r="J27" s="164">
        <f t="shared" ref="J27:J33" si="20">(K27-H27)/H27</f>
        <v>-7.7872340425531913E-2</v>
      </c>
      <c r="K27" s="163">
        <v>2167</v>
      </c>
      <c r="L27" s="164">
        <f t="shared" ref="L27:L32" si="21">K27/K$4</f>
        <v>0.48576552342524099</v>
      </c>
      <c r="M27" s="179">
        <f t="shared" ref="M27:M33" si="22">(N27-K27)/K27</f>
        <v>-0.19727734194739271</v>
      </c>
      <c r="N27" s="163">
        <v>1739.5</v>
      </c>
      <c r="O27" s="164">
        <f t="shared" ref="O27:O32" si="23">N27/N$4</f>
        <v>0.48079049198452184</v>
      </c>
      <c r="S27" s="336"/>
      <c r="T27" s="336"/>
      <c r="U27" s="336"/>
      <c r="V27" s="337"/>
      <c r="W27" s="337"/>
    </row>
    <row r="28" spans="1:23" ht="15" customHeight="1" x14ac:dyDescent="0.2">
      <c r="A28" s="272" t="s">
        <v>191</v>
      </c>
      <c r="B28" s="163">
        <v>37</v>
      </c>
      <c r="C28" s="164">
        <f t="shared" si="17"/>
        <v>8.5568917668825163E-3</v>
      </c>
      <c r="D28" s="179">
        <v>0.43243243243243246</v>
      </c>
      <c r="E28" s="163">
        <v>53</v>
      </c>
      <c r="F28" s="164">
        <f t="shared" si="17"/>
        <v>1.1723070117230701E-2</v>
      </c>
      <c r="G28" s="179">
        <f t="shared" si="18"/>
        <v>-9.4339622641509441E-2</v>
      </c>
      <c r="H28" s="163">
        <v>48</v>
      </c>
      <c r="I28" s="164">
        <f t="shared" si="19"/>
        <v>1.0054461667364893E-2</v>
      </c>
      <c r="J28" s="164">
        <f t="shared" si="20"/>
        <v>0.3125</v>
      </c>
      <c r="K28" s="163">
        <v>63</v>
      </c>
      <c r="L28" s="164">
        <f t="shared" si="21"/>
        <v>1.4122394082044385E-2</v>
      </c>
      <c r="M28" s="179">
        <f t="shared" si="22"/>
        <v>0.22222222222222221</v>
      </c>
      <c r="N28" s="163">
        <v>77</v>
      </c>
      <c r="O28" s="164">
        <f t="shared" si="23"/>
        <v>2.1282476506357104E-2</v>
      </c>
      <c r="S28" s="336"/>
      <c r="T28" s="336"/>
      <c r="U28" s="336"/>
      <c r="V28" s="337"/>
      <c r="W28" s="337"/>
    </row>
    <row r="29" spans="1:23" ht="15" customHeight="1" x14ac:dyDescent="0.2">
      <c r="A29" s="203" t="s">
        <v>72</v>
      </c>
      <c r="B29" s="163">
        <v>443</v>
      </c>
      <c r="C29" s="164">
        <f t="shared" si="17"/>
        <v>0.10245143385753931</v>
      </c>
      <c r="D29" s="179">
        <v>0.55304740406320541</v>
      </c>
      <c r="E29" s="163">
        <v>688</v>
      </c>
      <c r="F29" s="164">
        <f t="shared" si="17"/>
        <v>0.15217872152178721</v>
      </c>
      <c r="G29" s="179">
        <f t="shared" si="18"/>
        <v>2.4709302325581394E-2</v>
      </c>
      <c r="H29" s="163">
        <v>705</v>
      </c>
      <c r="I29" s="164">
        <f t="shared" si="19"/>
        <v>0.14767490573942188</v>
      </c>
      <c r="J29" s="164">
        <f t="shared" si="20"/>
        <v>-0.11205673758865248</v>
      </c>
      <c r="K29" s="163">
        <v>626</v>
      </c>
      <c r="L29" s="164">
        <f t="shared" si="21"/>
        <v>0.14032728087872676</v>
      </c>
      <c r="M29" s="179">
        <f t="shared" si="22"/>
        <v>-9.5846645367412137E-2</v>
      </c>
      <c r="N29" s="163">
        <v>566</v>
      </c>
      <c r="O29" s="164">
        <f t="shared" si="23"/>
        <v>0.15644002211166391</v>
      </c>
    </row>
    <row r="30" spans="1:23" ht="15" customHeight="1" x14ac:dyDescent="0.2">
      <c r="A30" s="203" t="s">
        <v>68</v>
      </c>
      <c r="B30" s="163">
        <v>514</v>
      </c>
      <c r="C30" s="164">
        <f t="shared" si="17"/>
        <v>0.11887141535615171</v>
      </c>
      <c r="D30" s="179">
        <v>-2.529182879377434E-2</v>
      </c>
      <c r="E30" s="163">
        <v>501</v>
      </c>
      <c r="F30" s="164">
        <f t="shared" si="17"/>
        <v>0.1108161911081619</v>
      </c>
      <c r="G30" s="179">
        <f t="shared" si="18"/>
        <v>0.1497005988023952</v>
      </c>
      <c r="H30" s="163">
        <v>576</v>
      </c>
      <c r="I30" s="164">
        <f t="shared" si="19"/>
        <v>0.12065354000837872</v>
      </c>
      <c r="J30" s="164">
        <f t="shared" si="20"/>
        <v>6.9444444444444441E-3</v>
      </c>
      <c r="K30" s="163">
        <v>580</v>
      </c>
      <c r="L30" s="164">
        <f t="shared" si="21"/>
        <v>0.13001569154898004</v>
      </c>
      <c r="M30" s="179">
        <f t="shared" si="22"/>
        <v>-0.62931034482758619</v>
      </c>
      <c r="N30" s="163">
        <v>215</v>
      </c>
      <c r="O30" s="164">
        <f t="shared" si="23"/>
        <v>5.9425096738529574E-2</v>
      </c>
    </row>
    <row r="31" spans="1:23" ht="15" customHeight="1" x14ac:dyDescent="0.2">
      <c r="A31" s="203" t="s">
        <v>69</v>
      </c>
      <c r="B31" s="163">
        <v>209</v>
      </c>
      <c r="C31" s="164">
        <f t="shared" si="17"/>
        <v>4.8334875115633676E-2</v>
      </c>
      <c r="D31" s="179">
        <v>0.17224880382775121</v>
      </c>
      <c r="E31" s="163">
        <v>245</v>
      </c>
      <c r="F31" s="164">
        <f t="shared" si="17"/>
        <v>5.4191550541915504E-2</v>
      </c>
      <c r="G31" s="179">
        <f t="shared" si="18"/>
        <v>-8.5714285714285715E-2</v>
      </c>
      <c r="H31" s="163">
        <v>224</v>
      </c>
      <c r="I31" s="164">
        <f t="shared" si="19"/>
        <v>4.6920821114369501E-2</v>
      </c>
      <c r="J31" s="164">
        <f t="shared" si="20"/>
        <v>-0.21428571428571427</v>
      </c>
      <c r="K31" s="163">
        <v>176</v>
      </c>
      <c r="L31" s="164">
        <f t="shared" si="21"/>
        <v>3.945303743555257E-2</v>
      </c>
      <c r="M31" s="179">
        <f t="shared" si="22"/>
        <v>-0.49715909090909088</v>
      </c>
      <c r="N31" s="163">
        <v>88.5</v>
      </c>
      <c r="O31" s="164">
        <f t="shared" si="23"/>
        <v>2.4461028192371476E-2</v>
      </c>
    </row>
    <row r="32" spans="1:23" ht="15" customHeight="1" x14ac:dyDescent="0.2">
      <c r="A32" s="203" t="s">
        <v>70</v>
      </c>
      <c r="B32" s="163">
        <v>30</v>
      </c>
      <c r="C32" s="164">
        <f t="shared" si="17"/>
        <v>6.938020351526364E-3</v>
      </c>
      <c r="D32" s="179">
        <v>0.3666666666666667</v>
      </c>
      <c r="E32" s="163">
        <v>41</v>
      </c>
      <c r="F32" s="164">
        <f t="shared" si="17"/>
        <v>9.0687900906879001E-3</v>
      </c>
      <c r="G32" s="179">
        <f t="shared" si="18"/>
        <v>0.1951219512195122</v>
      </c>
      <c r="H32" s="163">
        <v>49</v>
      </c>
      <c r="I32" s="164">
        <f t="shared" si="19"/>
        <v>1.0263929618768328E-2</v>
      </c>
      <c r="J32" s="164">
        <f t="shared" si="20"/>
        <v>2.0408163265306121E-2</v>
      </c>
      <c r="K32" s="163">
        <v>50</v>
      </c>
      <c r="L32" s="164">
        <f t="shared" si="21"/>
        <v>1.1208249271463798E-2</v>
      </c>
      <c r="M32" s="179">
        <f t="shared" si="22"/>
        <v>0.34</v>
      </c>
      <c r="N32" s="163">
        <v>67</v>
      </c>
      <c r="O32" s="164">
        <f t="shared" si="23"/>
        <v>1.8518518518518517E-2</v>
      </c>
    </row>
    <row r="33" spans="1:22" ht="15" customHeight="1" x14ac:dyDescent="0.2">
      <c r="A33" s="203" t="s">
        <v>40</v>
      </c>
      <c r="B33" s="163">
        <v>724</v>
      </c>
      <c r="C33" s="164">
        <f t="shared" si="17"/>
        <v>0.16743755781683625</v>
      </c>
      <c r="D33" s="179">
        <v>9.1160220994475072E-2</v>
      </c>
      <c r="E33" s="163">
        <v>790</v>
      </c>
      <c r="F33" s="164">
        <f t="shared" si="17"/>
        <v>0.17474010174740101</v>
      </c>
      <c r="G33" s="179">
        <f t="shared" si="18"/>
        <v>4.0506329113924051E-2</v>
      </c>
      <c r="H33" s="163">
        <v>822</v>
      </c>
      <c r="I33" s="164">
        <f t="shared" si="19"/>
        <v>0.17218265605362379</v>
      </c>
      <c r="J33" s="164">
        <f t="shared" si="20"/>
        <v>-2.7980535279805353E-2</v>
      </c>
      <c r="K33" s="163">
        <v>799</v>
      </c>
      <c r="L33" s="164">
        <f>K33/K$4</f>
        <v>0.17910782335799147</v>
      </c>
      <c r="M33" s="179">
        <f t="shared" si="22"/>
        <v>8.2603254067584481E-2</v>
      </c>
      <c r="N33" s="163">
        <v>865</v>
      </c>
      <c r="O33" s="164">
        <f>N33/N$4</f>
        <v>0.23908236594803758</v>
      </c>
    </row>
    <row r="34" spans="1:22" ht="15" customHeight="1" x14ac:dyDescent="0.2">
      <c r="A34" s="203"/>
      <c r="B34" s="163"/>
      <c r="C34" s="164"/>
      <c r="D34" s="179"/>
      <c r="E34" s="163"/>
      <c r="F34" s="164"/>
      <c r="G34" s="179"/>
      <c r="H34" s="163"/>
      <c r="I34" s="164"/>
      <c r="J34" s="164"/>
      <c r="K34" s="163"/>
      <c r="L34" s="164"/>
      <c r="M34" s="164"/>
      <c r="N34" s="163"/>
      <c r="O34" s="164"/>
    </row>
    <row r="35" spans="1:22" ht="15" customHeight="1" x14ac:dyDescent="0.2">
      <c r="A35" s="201" t="s">
        <v>313</v>
      </c>
      <c r="B35" s="31"/>
      <c r="C35" s="31"/>
      <c r="D35" s="31"/>
      <c r="E35" s="31"/>
      <c r="F35" s="31"/>
      <c r="G35" s="31"/>
      <c r="H35" s="31"/>
      <c r="I35" s="31"/>
      <c r="J35" s="31"/>
      <c r="K35" s="31"/>
      <c r="L35" s="31"/>
      <c r="M35" s="31"/>
      <c r="N35" s="31"/>
      <c r="O35" s="31"/>
      <c r="S35" s="336"/>
      <c r="T35" s="336"/>
      <c r="U35" s="336"/>
      <c r="V35" s="337"/>
    </row>
    <row r="36" spans="1:22" ht="15" customHeight="1" x14ac:dyDescent="0.2">
      <c r="A36" s="203" t="s">
        <v>314</v>
      </c>
      <c r="C36" s="164"/>
      <c r="D36" s="179"/>
      <c r="E36" s="163"/>
      <c r="F36" s="164"/>
      <c r="G36" s="179"/>
      <c r="H36" s="163"/>
      <c r="I36" s="164"/>
      <c r="J36" s="164"/>
      <c r="K36" s="163">
        <v>141</v>
      </c>
      <c r="L36" s="164">
        <f t="shared" ref="L36:L64" si="24">K36/K$4</f>
        <v>3.160726294552791E-2</v>
      </c>
      <c r="M36" s="179">
        <f t="shared" ref="M36:M64" si="25">(N36-K36)/K36</f>
        <v>-7.0921985815602835E-3</v>
      </c>
      <c r="N36" s="441">
        <v>140</v>
      </c>
      <c r="O36" s="164">
        <f>N36/N$4</f>
        <v>3.8695411829740185E-2</v>
      </c>
    </row>
    <row r="37" spans="1:22" ht="15" customHeight="1" x14ac:dyDescent="0.2">
      <c r="A37" s="305" t="s">
        <v>315</v>
      </c>
      <c r="C37" s="164"/>
      <c r="D37" s="179"/>
      <c r="E37" s="163"/>
      <c r="F37" s="164"/>
      <c r="G37" s="179"/>
      <c r="H37" s="163"/>
      <c r="I37" s="164"/>
      <c r="J37" s="164"/>
      <c r="K37" s="163">
        <v>136</v>
      </c>
      <c r="L37" s="164">
        <f t="shared" si="24"/>
        <v>3.048643801838153E-2</v>
      </c>
      <c r="M37" s="179">
        <f t="shared" si="25"/>
        <v>-0.15441176470588236</v>
      </c>
      <c r="N37" s="441">
        <v>115</v>
      </c>
      <c r="O37" s="164">
        <f t="shared" ref="O37:O64" si="26">N37/N$4</f>
        <v>3.1785516860143727E-2</v>
      </c>
    </row>
    <row r="38" spans="1:22" ht="15" customHeight="1" x14ac:dyDescent="0.2">
      <c r="A38" s="203" t="s">
        <v>316</v>
      </c>
      <c r="C38" s="164"/>
      <c r="D38" s="179"/>
      <c r="E38" s="163"/>
      <c r="F38" s="164"/>
      <c r="G38" s="179"/>
      <c r="H38" s="163"/>
      <c r="I38" s="164"/>
      <c r="J38" s="164"/>
      <c r="K38" s="163">
        <v>189</v>
      </c>
      <c r="L38" s="164">
        <f t="shared" si="24"/>
        <v>4.2367182246133152E-2</v>
      </c>
      <c r="M38" s="179">
        <f t="shared" si="25"/>
        <v>-0.10846560846560846</v>
      </c>
      <c r="N38" s="441">
        <v>168.5</v>
      </c>
      <c r="O38" s="164">
        <f t="shared" si="26"/>
        <v>4.6572692095080158E-2</v>
      </c>
    </row>
    <row r="39" spans="1:22" ht="15" customHeight="1" x14ac:dyDescent="0.2">
      <c r="A39" s="203" t="s">
        <v>317</v>
      </c>
      <c r="C39" s="164"/>
      <c r="D39" s="179"/>
      <c r="E39" s="163"/>
      <c r="F39" s="164"/>
      <c r="G39" s="179"/>
      <c r="H39" s="163"/>
      <c r="I39" s="164"/>
      <c r="J39" s="164"/>
      <c r="K39" s="163">
        <v>155</v>
      </c>
      <c r="L39" s="164">
        <f t="shared" si="24"/>
        <v>3.4745572741537771E-2</v>
      </c>
      <c r="M39" s="179">
        <f t="shared" si="25"/>
        <v>-3.2258064516129032E-3</v>
      </c>
      <c r="N39" s="441">
        <v>154.5</v>
      </c>
      <c r="O39" s="164">
        <f t="shared" si="26"/>
        <v>4.2703150912106136E-2</v>
      </c>
    </row>
    <row r="40" spans="1:22" ht="15" customHeight="1" x14ac:dyDescent="0.2">
      <c r="A40" s="203" t="s">
        <v>318</v>
      </c>
      <c r="C40" s="164"/>
      <c r="D40" s="179"/>
      <c r="E40" s="163"/>
      <c r="F40" s="164"/>
      <c r="G40" s="179"/>
      <c r="H40" s="163"/>
      <c r="I40" s="164"/>
      <c r="J40" s="164"/>
      <c r="K40" s="163">
        <v>130</v>
      </c>
      <c r="L40" s="164">
        <f t="shared" si="24"/>
        <v>2.9141448105805875E-2</v>
      </c>
      <c r="M40" s="179">
        <f t="shared" si="25"/>
        <v>-0.37692307692307692</v>
      </c>
      <c r="N40" s="441">
        <v>81</v>
      </c>
      <c r="O40" s="164">
        <f t="shared" si="26"/>
        <v>2.2388059701492536E-2</v>
      </c>
    </row>
    <row r="41" spans="1:22" ht="15" customHeight="1" x14ac:dyDescent="0.2">
      <c r="A41" s="203" t="s">
        <v>319</v>
      </c>
      <c r="C41" s="164"/>
      <c r="D41" s="179"/>
      <c r="E41" s="163"/>
      <c r="F41" s="164"/>
      <c r="G41" s="179"/>
      <c r="H41" s="163"/>
      <c r="I41" s="164"/>
      <c r="J41" s="164"/>
      <c r="K41" s="163">
        <v>128</v>
      </c>
      <c r="L41" s="164">
        <f t="shared" si="24"/>
        <v>2.8693118134947321E-2</v>
      </c>
      <c r="M41" s="179">
        <f t="shared" si="25"/>
        <v>-0.109375</v>
      </c>
      <c r="N41" s="441">
        <v>114</v>
      </c>
      <c r="O41" s="164">
        <f t="shared" si="26"/>
        <v>3.150912106135987E-2</v>
      </c>
    </row>
    <row r="42" spans="1:22" ht="15" customHeight="1" x14ac:dyDescent="0.2">
      <c r="A42" s="203" t="s">
        <v>320</v>
      </c>
      <c r="C42" s="164"/>
      <c r="D42" s="179"/>
      <c r="E42" s="163"/>
      <c r="F42" s="164"/>
      <c r="G42" s="179"/>
      <c r="H42" s="163"/>
      <c r="I42" s="164"/>
      <c r="J42" s="164"/>
      <c r="K42" s="163">
        <v>176</v>
      </c>
      <c r="L42" s="164">
        <f t="shared" si="24"/>
        <v>3.945303743555257E-2</v>
      </c>
      <c r="M42" s="179">
        <f t="shared" si="25"/>
        <v>-0.22727272727272727</v>
      </c>
      <c r="N42" s="441">
        <v>136</v>
      </c>
      <c r="O42" s="164">
        <f t="shared" si="26"/>
        <v>3.7589828634604756E-2</v>
      </c>
    </row>
    <row r="43" spans="1:22" ht="15" customHeight="1" x14ac:dyDescent="0.2">
      <c r="A43" s="203" t="s">
        <v>321</v>
      </c>
      <c r="C43" s="164"/>
      <c r="D43" s="179"/>
      <c r="E43" s="163"/>
      <c r="F43" s="164"/>
      <c r="G43" s="179"/>
      <c r="H43" s="163"/>
      <c r="I43" s="164"/>
      <c r="J43" s="164"/>
      <c r="K43" s="163">
        <v>69</v>
      </c>
      <c r="L43" s="164">
        <f t="shared" si="24"/>
        <v>1.546738399462004E-2</v>
      </c>
      <c r="M43" s="179">
        <f t="shared" si="25"/>
        <v>1.0434782608695652</v>
      </c>
      <c r="N43" s="441">
        <v>141</v>
      </c>
      <c r="O43" s="164">
        <f t="shared" si="26"/>
        <v>3.8971807628524049E-2</v>
      </c>
    </row>
    <row r="44" spans="1:22" ht="15" customHeight="1" x14ac:dyDescent="0.2">
      <c r="A44" s="203" t="s">
        <v>322</v>
      </c>
      <c r="C44" s="164"/>
      <c r="D44" s="179"/>
      <c r="E44" s="163"/>
      <c r="F44" s="164"/>
      <c r="G44" s="179"/>
      <c r="H44" s="163"/>
      <c r="I44" s="164"/>
      <c r="J44" s="164"/>
      <c r="K44" s="163">
        <v>70</v>
      </c>
      <c r="L44" s="164">
        <f t="shared" si="24"/>
        <v>1.5691548980049316E-2</v>
      </c>
      <c r="M44" s="179">
        <f t="shared" si="25"/>
        <v>-0.12142857142857143</v>
      </c>
      <c r="N44" s="441">
        <v>61.5</v>
      </c>
      <c r="O44" s="164">
        <f t="shared" si="26"/>
        <v>1.6998341625207296E-2</v>
      </c>
    </row>
    <row r="45" spans="1:22" ht="15" customHeight="1" x14ac:dyDescent="0.2">
      <c r="A45" s="305" t="s">
        <v>424</v>
      </c>
      <c r="C45" s="164"/>
      <c r="D45" s="179"/>
      <c r="E45" s="163"/>
      <c r="F45" s="164"/>
      <c r="G45" s="179"/>
      <c r="H45" s="163"/>
      <c r="I45" s="164"/>
      <c r="J45" s="164"/>
      <c r="K45" s="163">
        <v>169</v>
      </c>
      <c r="L45" s="164">
        <f t="shared" si="24"/>
        <v>3.7883882537547632E-2</v>
      </c>
      <c r="M45" s="179">
        <f t="shared" si="25"/>
        <v>-0.28402366863905326</v>
      </c>
      <c r="N45" s="441">
        <v>121</v>
      </c>
      <c r="O45" s="164">
        <f t="shared" si="26"/>
        <v>3.3443891652846877E-2</v>
      </c>
    </row>
    <row r="46" spans="1:22" ht="15" customHeight="1" x14ac:dyDescent="0.2">
      <c r="A46" s="203" t="s">
        <v>323</v>
      </c>
      <c r="C46" s="164"/>
      <c r="D46" s="179"/>
      <c r="E46" s="163"/>
      <c r="F46" s="164"/>
      <c r="G46" s="179"/>
      <c r="H46" s="163"/>
      <c r="I46" s="164"/>
      <c r="J46" s="164"/>
      <c r="K46" s="163">
        <v>87</v>
      </c>
      <c r="L46" s="164">
        <f t="shared" si="24"/>
        <v>1.9502353732347006E-2</v>
      </c>
      <c r="M46" s="179">
        <f t="shared" si="25"/>
        <v>-6.8965517241379309E-2</v>
      </c>
      <c r="N46" s="441">
        <v>81</v>
      </c>
      <c r="O46" s="164">
        <f t="shared" si="26"/>
        <v>2.2388059701492536E-2</v>
      </c>
    </row>
    <row r="47" spans="1:22" ht="15" customHeight="1" x14ac:dyDescent="0.2">
      <c r="A47" s="203" t="s">
        <v>324</v>
      </c>
      <c r="C47" s="164"/>
      <c r="D47" s="179"/>
      <c r="E47" s="163"/>
      <c r="F47" s="164"/>
      <c r="G47" s="179"/>
      <c r="H47" s="163"/>
      <c r="I47" s="164"/>
      <c r="J47" s="164"/>
      <c r="K47" s="163">
        <v>132</v>
      </c>
      <c r="L47" s="164">
        <f t="shared" si="24"/>
        <v>2.9589778076664425E-2</v>
      </c>
      <c r="M47" s="179">
        <f t="shared" si="25"/>
        <v>7.1969696969696975E-2</v>
      </c>
      <c r="N47" s="441">
        <v>141.5</v>
      </c>
      <c r="O47" s="164">
        <f t="shared" si="26"/>
        <v>3.9110005527915978E-2</v>
      </c>
    </row>
    <row r="48" spans="1:22" ht="15" customHeight="1" x14ac:dyDescent="0.2">
      <c r="A48" s="203" t="s">
        <v>325</v>
      </c>
      <c r="C48" s="164"/>
      <c r="D48" s="179"/>
      <c r="E48" s="163"/>
      <c r="F48" s="164"/>
      <c r="G48" s="179"/>
      <c r="H48" s="163"/>
      <c r="I48" s="164"/>
      <c r="J48" s="164"/>
      <c r="K48" s="163">
        <v>108</v>
      </c>
      <c r="L48" s="164">
        <f t="shared" si="24"/>
        <v>2.4209818426361801E-2</v>
      </c>
      <c r="M48" s="179">
        <f t="shared" si="25"/>
        <v>-0.33333333333333331</v>
      </c>
      <c r="N48" s="441">
        <v>72</v>
      </c>
      <c r="O48" s="164">
        <f t="shared" si="26"/>
        <v>1.9900497512437811E-2</v>
      </c>
    </row>
    <row r="49" spans="1:15" ht="15" customHeight="1" x14ac:dyDescent="0.2">
      <c r="A49" s="203" t="s">
        <v>326</v>
      </c>
      <c r="C49" s="164"/>
      <c r="D49" s="179"/>
      <c r="E49" s="163"/>
      <c r="F49" s="164"/>
      <c r="G49" s="179"/>
      <c r="H49" s="163"/>
      <c r="I49" s="164"/>
      <c r="J49" s="164"/>
      <c r="K49" s="163">
        <v>212</v>
      </c>
      <c r="L49" s="164">
        <f t="shared" si="24"/>
        <v>4.7522976911006501E-2</v>
      </c>
      <c r="M49" s="179">
        <f t="shared" si="25"/>
        <v>-0.27830188679245282</v>
      </c>
      <c r="N49" s="441">
        <v>153</v>
      </c>
      <c r="O49" s="164">
        <f t="shared" si="26"/>
        <v>4.228855721393035E-2</v>
      </c>
    </row>
    <row r="50" spans="1:15" ht="15" customHeight="1" x14ac:dyDescent="0.2">
      <c r="A50" s="203" t="s">
        <v>327</v>
      </c>
      <c r="C50" s="164"/>
      <c r="D50" s="179"/>
      <c r="E50" s="163"/>
      <c r="F50" s="164"/>
      <c r="G50" s="179"/>
      <c r="H50" s="163"/>
      <c r="I50" s="164"/>
      <c r="J50" s="164"/>
      <c r="K50" s="163">
        <v>170</v>
      </c>
      <c r="L50" s="164">
        <f t="shared" si="24"/>
        <v>3.8108047522976911E-2</v>
      </c>
      <c r="M50" s="179">
        <f t="shared" si="25"/>
        <v>-0.21176470588235294</v>
      </c>
      <c r="N50" s="441">
        <v>134</v>
      </c>
      <c r="O50" s="164">
        <f t="shared" si="26"/>
        <v>3.7037037037037035E-2</v>
      </c>
    </row>
    <row r="51" spans="1:15" ht="15" customHeight="1" x14ac:dyDescent="0.2">
      <c r="A51" s="203" t="s">
        <v>328</v>
      </c>
      <c r="C51" s="164"/>
      <c r="D51" s="179"/>
      <c r="E51" s="163"/>
      <c r="F51" s="164"/>
      <c r="G51" s="179"/>
      <c r="H51" s="163"/>
      <c r="I51" s="164"/>
      <c r="J51" s="164"/>
      <c r="K51" s="163">
        <v>165</v>
      </c>
      <c r="L51" s="164">
        <f t="shared" si="24"/>
        <v>3.6987222595830531E-2</v>
      </c>
      <c r="M51" s="179">
        <f t="shared" si="25"/>
        <v>-0.16363636363636364</v>
      </c>
      <c r="N51" s="441">
        <v>138</v>
      </c>
      <c r="O51" s="164">
        <f t="shared" si="26"/>
        <v>3.8142620232172471E-2</v>
      </c>
    </row>
    <row r="52" spans="1:15" ht="15" customHeight="1" x14ac:dyDescent="0.2">
      <c r="A52" s="203" t="s">
        <v>329</v>
      </c>
      <c r="B52" s="163"/>
      <c r="C52" s="164"/>
      <c r="D52" s="179"/>
      <c r="E52" s="163"/>
      <c r="F52" s="164"/>
      <c r="G52" s="179"/>
      <c r="H52" s="163"/>
      <c r="I52" s="164"/>
      <c r="J52" s="164"/>
      <c r="K52" s="163">
        <v>182</v>
      </c>
      <c r="L52" s="164">
        <f t="shared" si="24"/>
        <v>4.0798027348128221E-2</v>
      </c>
      <c r="M52" s="179">
        <f t="shared" si="25"/>
        <v>-0.25824175824175827</v>
      </c>
      <c r="N52" s="441">
        <v>135</v>
      </c>
      <c r="O52" s="164">
        <f t="shared" si="26"/>
        <v>3.7313432835820892E-2</v>
      </c>
    </row>
    <row r="53" spans="1:15" ht="15" customHeight="1" x14ac:dyDescent="0.2">
      <c r="A53" s="203" t="s">
        <v>330</v>
      </c>
      <c r="B53" s="163"/>
      <c r="C53" s="164"/>
      <c r="D53" s="179"/>
      <c r="E53" s="163"/>
      <c r="F53" s="164"/>
      <c r="G53" s="179"/>
      <c r="H53" s="163"/>
      <c r="I53" s="164"/>
      <c r="J53" s="164"/>
      <c r="K53" s="163">
        <v>154</v>
      </c>
      <c r="L53" s="164">
        <f t="shared" si="24"/>
        <v>3.4521407756108499E-2</v>
      </c>
      <c r="M53" s="179">
        <f t="shared" si="25"/>
        <v>-0.33116883116883117</v>
      </c>
      <c r="N53" s="441">
        <v>103</v>
      </c>
      <c r="O53" s="164">
        <f t="shared" si="26"/>
        <v>2.8468767274737423E-2</v>
      </c>
    </row>
    <row r="54" spans="1:15" ht="15" customHeight="1" x14ac:dyDescent="0.2">
      <c r="A54" s="203" t="s">
        <v>331</v>
      </c>
      <c r="B54" s="163"/>
      <c r="C54" s="164"/>
      <c r="D54" s="179"/>
      <c r="E54" s="163"/>
      <c r="F54" s="164"/>
      <c r="G54" s="179"/>
      <c r="H54" s="163"/>
      <c r="I54" s="164"/>
      <c r="J54" s="164"/>
      <c r="K54" s="163">
        <v>390</v>
      </c>
      <c r="L54" s="164">
        <f t="shared" si="24"/>
        <v>8.7424344317417621E-2</v>
      </c>
      <c r="M54" s="179">
        <f t="shared" si="25"/>
        <v>-0.37435897435897436</v>
      </c>
      <c r="N54" s="441">
        <v>244</v>
      </c>
      <c r="O54" s="164">
        <f t="shared" si="26"/>
        <v>6.7440574903261469E-2</v>
      </c>
    </row>
    <row r="55" spans="1:15" ht="15" customHeight="1" x14ac:dyDescent="0.2">
      <c r="A55" s="203" t="s">
        <v>332</v>
      </c>
      <c r="B55" s="163"/>
      <c r="C55" s="164"/>
      <c r="D55" s="179"/>
      <c r="E55" s="163"/>
      <c r="F55" s="164"/>
      <c r="G55" s="179"/>
      <c r="H55" s="163"/>
      <c r="I55" s="164"/>
      <c r="J55" s="164"/>
      <c r="K55" s="163">
        <v>218</v>
      </c>
      <c r="L55" s="164">
        <f t="shared" si="24"/>
        <v>4.886796682358216E-2</v>
      </c>
      <c r="M55" s="179">
        <f t="shared" si="25"/>
        <v>-0.42201834862385323</v>
      </c>
      <c r="N55" s="441">
        <v>126</v>
      </c>
      <c r="O55" s="164">
        <f t="shared" si="26"/>
        <v>3.482587064676617E-2</v>
      </c>
    </row>
    <row r="56" spans="1:15" ht="15" customHeight="1" x14ac:dyDescent="0.2">
      <c r="A56" s="203" t="s">
        <v>333</v>
      </c>
      <c r="B56" s="163"/>
      <c r="C56" s="164"/>
      <c r="D56" s="179"/>
      <c r="E56" s="163"/>
      <c r="F56" s="164"/>
      <c r="G56" s="179"/>
      <c r="H56" s="163"/>
      <c r="I56" s="164"/>
      <c r="J56" s="164"/>
      <c r="K56" s="163">
        <v>37</v>
      </c>
      <c r="L56" s="164">
        <f t="shared" si="24"/>
        <v>8.2941044608832101E-3</v>
      </c>
      <c r="M56" s="179">
        <f t="shared" si="25"/>
        <v>-5.4054054054054057E-2</v>
      </c>
      <c r="N56" s="441">
        <v>35</v>
      </c>
      <c r="O56" s="164">
        <f t="shared" si="26"/>
        <v>9.6738529574350463E-3</v>
      </c>
    </row>
    <row r="57" spans="1:15" ht="15" customHeight="1" x14ac:dyDescent="0.2">
      <c r="A57" s="203" t="s">
        <v>334</v>
      </c>
      <c r="B57" s="163"/>
      <c r="C57" s="164"/>
      <c r="D57" s="179"/>
      <c r="E57" s="163"/>
      <c r="F57" s="164"/>
      <c r="G57" s="179"/>
      <c r="H57" s="163"/>
      <c r="I57" s="164"/>
      <c r="J57" s="164"/>
      <c r="K57" s="163">
        <v>132</v>
      </c>
      <c r="L57" s="164">
        <f t="shared" si="24"/>
        <v>2.9589778076664425E-2</v>
      </c>
      <c r="M57" s="179">
        <f t="shared" si="25"/>
        <v>3.0303030303030304E-2</v>
      </c>
      <c r="N57" s="441">
        <v>136</v>
      </c>
      <c r="O57" s="164">
        <f t="shared" si="26"/>
        <v>3.7589828634604756E-2</v>
      </c>
    </row>
    <row r="58" spans="1:15" ht="15" customHeight="1" x14ac:dyDescent="0.2">
      <c r="A58" s="203" t="s">
        <v>335</v>
      </c>
      <c r="B58" s="163"/>
      <c r="C58" s="164"/>
      <c r="D58" s="179"/>
      <c r="E58" s="163"/>
      <c r="F58" s="164"/>
      <c r="G58" s="179"/>
      <c r="H58" s="163"/>
      <c r="I58" s="164"/>
      <c r="J58" s="164"/>
      <c r="K58" s="163">
        <v>112</v>
      </c>
      <c r="L58" s="164">
        <f t="shared" si="24"/>
        <v>2.5106478368078906E-2</v>
      </c>
      <c r="M58" s="179">
        <f t="shared" si="25"/>
        <v>-0.3392857142857143</v>
      </c>
      <c r="N58" s="441">
        <v>74</v>
      </c>
      <c r="O58" s="164">
        <f t="shared" si="26"/>
        <v>2.0453289110005528E-2</v>
      </c>
    </row>
    <row r="59" spans="1:15" ht="15" customHeight="1" x14ac:dyDescent="0.2">
      <c r="A59" s="203" t="s">
        <v>336</v>
      </c>
      <c r="B59" s="163"/>
      <c r="C59" s="164"/>
      <c r="D59" s="179"/>
      <c r="E59" s="163"/>
      <c r="F59" s="164"/>
      <c r="G59" s="179"/>
      <c r="H59" s="163"/>
      <c r="I59" s="164"/>
      <c r="J59" s="164"/>
      <c r="K59" s="163">
        <v>139</v>
      </c>
      <c r="L59" s="164">
        <f t="shared" si="24"/>
        <v>3.1158932974669356E-2</v>
      </c>
      <c r="M59" s="179">
        <f t="shared" si="25"/>
        <v>-0.30215827338129497</v>
      </c>
      <c r="N59" s="441">
        <v>97</v>
      </c>
      <c r="O59" s="164">
        <f t="shared" si="26"/>
        <v>2.6810392482034272E-2</v>
      </c>
    </row>
    <row r="60" spans="1:15" ht="15" customHeight="1" x14ac:dyDescent="0.2">
      <c r="A60" s="203" t="s">
        <v>337</v>
      </c>
      <c r="B60" s="163"/>
      <c r="C60" s="164"/>
      <c r="D60" s="179"/>
      <c r="E60" s="163"/>
      <c r="F60" s="164"/>
      <c r="G60" s="179"/>
      <c r="H60" s="163"/>
      <c r="I60" s="164"/>
      <c r="J60" s="164"/>
      <c r="K60" s="163">
        <v>254</v>
      </c>
      <c r="L60" s="164">
        <f t="shared" si="24"/>
        <v>5.6937906299036091E-2</v>
      </c>
      <c r="M60" s="179">
        <f t="shared" si="25"/>
        <v>-0.25590551181102361</v>
      </c>
      <c r="N60" s="441">
        <v>189</v>
      </c>
      <c r="O60" s="164">
        <f t="shared" si="26"/>
        <v>5.2238805970149252E-2</v>
      </c>
    </row>
    <row r="61" spans="1:15" ht="15" customHeight="1" x14ac:dyDescent="0.2">
      <c r="A61" s="203" t="s">
        <v>338</v>
      </c>
      <c r="B61" s="163"/>
      <c r="C61" s="164"/>
      <c r="D61" s="179"/>
      <c r="E61" s="163"/>
      <c r="F61" s="164"/>
      <c r="G61" s="179"/>
      <c r="H61" s="163"/>
      <c r="I61" s="164"/>
      <c r="J61" s="164"/>
      <c r="K61" s="163">
        <v>197</v>
      </c>
      <c r="L61" s="164">
        <f t="shared" si="24"/>
        <v>4.4160502129567361E-2</v>
      </c>
      <c r="M61" s="179">
        <f t="shared" si="25"/>
        <v>3.553299492385787E-2</v>
      </c>
      <c r="N61" s="441">
        <v>204</v>
      </c>
      <c r="O61" s="164">
        <f t="shared" si="26"/>
        <v>5.6384742951907131E-2</v>
      </c>
    </row>
    <row r="62" spans="1:15" ht="15" customHeight="1" x14ac:dyDescent="0.2">
      <c r="A62" s="203" t="s">
        <v>339</v>
      </c>
      <c r="B62" s="163"/>
      <c r="C62" s="164"/>
      <c r="D62" s="179"/>
      <c r="E62" s="163"/>
      <c r="F62" s="164"/>
      <c r="G62" s="179"/>
      <c r="H62" s="163"/>
      <c r="I62" s="164"/>
      <c r="J62" s="164"/>
      <c r="K62" s="163">
        <v>17</v>
      </c>
      <c r="L62" s="164">
        <f t="shared" si="24"/>
        <v>3.8108047522976913E-3</v>
      </c>
      <c r="M62" s="179">
        <f t="shared" si="25"/>
        <v>-0.17647058823529413</v>
      </c>
      <c r="N62" s="441">
        <v>14</v>
      </c>
      <c r="O62" s="164">
        <f t="shared" si="26"/>
        <v>3.869541182974019E-3</v>
      </c>
    </row>
    <row r="63" spans="1:15" ht="15" customHeight="1" x14ac:dyDescent="0.2">
      <c r="A63" s="203" t="s">
        <v>340</v>
      </c>
      <c r="B63" s="163"/>
      <c r="C63" s="164"/>
      <c r="D63" s="179"/>
      <c r="E63" s="163"/>
      <c r="F63" s="164"/>
      <c r="G63" s="179"/>
      <c r="H63" s="163"/>
      <c r="I63" s="164"/>
      <c r="J63" s="164"/>
      <c r="K63" s="163">
        <v>197</v>
      </c>
      <c r="L63" s="164">
        <f t="shared" si="24"/>
        <v>4.4160502129567361E-2</v>
      </c>
      <c r="M63" s="179">
        <f t="shared" si="25"/>
        <v>-0.17766497461928935</v>
      </c>
      <c r="N63" s="441">
        <v>162</v>
      </c>
      <c r="O63" s="164">
        <f t="shared" si="26"/>
        <v>4.4776119402985072E-2</v>
      </c>
    </row>
    <row r="64" spans="1:15" ht="15" customHeight="1" x14ac:dyDescent="0.2">
      <c r="A64" s="203" t="s">
        <v>341</v>
      </c>
      <c r="B64" s="163"/>
      <c r="C64" s="164"/>
      <c r="D64" s="179"/>
      <c r="E64" s="163"/>
      <c r="F64" s="164"/>
      <c r="G64" s="179"/>
      <c r="H64" s="163"/>
      <c r="I64" s="164"/>
      <c r="J64" s="164"/>
      <c r="K64" s="163">
        <v>195</v>
      </c>
      <c r="L64" s="164">
        <f t="shared" si="24"/>
        <v>4.3712172158708811E-2</v>
      </c>
      <c r="M64" s="179">
        <f t="shared" si="25"/>
        <v>-0.24615384615384617</v>
      </c>
      <c r="N64" s="441">
        <v>147</v>
      </c>
      <c r="O64" s="164">
        <f t="shared" si="26"/>
        <v>4.06301824212272E-2</v>
      </c>
    </row>
    <row r="65" spans="1:16" ht="15" customHeight="1" x14ac:dyDescent="0.2">
      <c r="A65" s="181"/>
      <c r="B65" s="182"/>
      <c r="C65" s="182"/>
      <c r="D65" s="331"/>
      <c r="E65" s="182"/>
      <c r="F65" s="182"/>
      <c r="G65" s="331"/>
      <c r="H65" s="182"/>
      <c r="I65" s="182"/>
      <c r="J65" s="182"/>
      <c r="K65" s="182"/>
      <c r="L65" s="182"/>
      <c r="M65" s="182"/>
      <c r="N65" s="182"/>
      <c r="O65" s="182"/>
      <c r="P65" s="178"/>
    </row>
    <row r="66" spans="1:16" ht="15" customHeight="1" x14ac:dyDescent="0.2">
      <c r="A66" s="162" t="s">
        <v>145</v>
      </c>
      <c r="P66" s="178"/>
    </row>
    <row r="67" spans="1:16" ht="15" customHeight="1" x14ac:dyDescent="0.2">
      <c r="A67" s="162" t="s">
        <v>100</v>
      </c>
      <c r="P67" s="178"/>
    </row>
    <row r="68" spans="1:16" ht="15" customHeight="1" x14ac:dyDescent="0.2">
      <c r="A68" s="440"/>
      <c r="B68" s="163"/>
      <c r="C68" s="164"/>
      <c r="D68" s="179"/>
      <c r="E68" s="163"/>
      <c r="F68" s="164"/>
      <c r="G68" s="179"/>
      <c r="H68" s="163"/>
      <c r="I68" s="164"/>
      <c r="J68" s="164"/>
      <c r="K68" s="163"/>
      <c r="L68" s="164"/>
      <c r="M68" s="163"/>
      <c r="N68" s="163"/>
      <c r="O68" s="164"/>
    </row>
    <row r="69" spans="1:16" ht="15" customHeight="1" x14ac:dyDescent="0.2">
      <c r="A69" s="328" t="s">
        <v>423</v>
      </c>
      <c r="B69" s="163"/>
      <c r="C69" s="164"/>
      <c r="D69" s="179"/>
      <c r="E69" s="163"/>
      <c r="F69" s="164"/>
      <c r="G69" s="179"/>
      <c r="H69" s="163"/>
      <c r="I69" s="164"/>
      <c r="J69" s="164"/>
      <c r="K69" s="163"/>
      <c r="L69" s="164"/>
      <c r="M69" s="163"/>
      <c r="N69" s="163"/>
      <c r="O69" s="164"/>
    </row>
    <row r="70" spans="1:16" ht="15" customHeight="1" x14ac:dyDescent="0.2">
      <c r="A70" s="440"/>
      <c r="B70" s="163"/>
      <c r="C70" s="164"/>
      <c r="D70" s="179"/>
      <c r="E70" s="163"/>
      <c r="F70" s="164"/>
      <c r="G70" s="179"/>
      <c r="H70" s="163"/>
      <c r="I70" s="164"/>
      <c r="J70" s="164"/>
      <c r="K70" s="163"/>
      <c r="L70" s="164"/>
      <c r="M70" s="163"/>
      <c r="N70" s="163"/>
      <c r="O70" s="164"/>
    </row>
    <row r="71" spans="1:16" ht="15" customHeight="1" x14ac:dyDescent="0.2">
      <c r="A71" s="440"/>
      <c r="B71" s="163"/>
      <c r="C71" s="164"/>
      <c r="D71" s="179"/>
      <c r="E71" s="163"/>
      <c r="F71" s="164"/>
      <c r="G71" s="179"/>
      <c r="H71" s="163"/>
      <c r="I71" s="164"/>
      <c r="J71" s="164"/>
      <c r="K71" s="163"/>
      <c r="L71" s="164"/>
      <c r="M71" s="163"/>
      <c r="N71" s="163"/>
      <c r="O71" s="164"/>
    </row>
    <row r="72" spans="1:16" ht="15" customHeight="1" x14ac:dyDescent="0.2">
      <c r="A72" s="440"/>
      <c r="B72" s="163"/>
      <c r="C72" s="164"/>
      <c r="D72" s="179"/>
      <c r="E72" s="163"/>
      <c r="F72" s="164"/>
      <c r="G72" s="179"/>
      <c r="H72" s="163"/>
      <c r="I72" s="164"/>
      <c r="J72" s="164"/>
      <c r="K72" s="163"/>
      <c r="L72" s="164"/>
      <c r="M72" s="163"/>
      <c r="N72" s="163"/>
      <c r="O72" s="164"/>
    </row>
    <row r="73" spans="1:16" ht="15" customHeight="1" x14ac:dyDescent="0.2">
      <c r="A73" s="440"/>
      <c r="B73" s="163"/>
      <c r="C73" s="164"/>
      <c r="D73" s="179"/>
      <c r="E73" s="163"/>
      <c r="F73" s="164"/>
      <c r="G73" s="179"/>
      <c r="H73" s="163"/>
      <c r="I73" s="164"/>
      <c r="J73" s="164"/>
      <c r="K73" s="163"/>
      <c r="L73" s="164"/>
      <c r="M73" s="163"/>
      <c r="N73" s="163"/>
      <c r="O73" s="164"/>
    </row>
    <row r="74" spans="1:16" ht="15" customHeight="1" x14ac:dyDescent="0.2">
      <c r="A74" s="440"/>
      <c r="B74" s="163"/>
      <c r="C74" s="164"/>
      <c r="D74" s="179"/>
      <c r="E74" s="163"/>
      <c r="F74" s="164"/>
      <c r="G74" s="179"/>
      <c r="H74" s="163"/>
      <c r="I74" s="164"/>
      <c r="J74" s="164"/>
      <c r="K74" s="163"/>
      <c r="L74" s="164"/>
      <c r="M74" s="163"/>
      <c r="N74" s="163"/>
      <c r="O74" s="164"/>
    </row>
    <row r="75" spans="1:16" ht="15" customHeight="1" x14ac:dyDescent="0.2">
      <c r="P75" s="178"/>
    </row>
    <row r="76" spans="1:16" ht="15" customHeight="1" x14ac:dyDescent="0.3">
      <c r="E76" s="172"/>
      <c r="P76" s="178"/>
    </row>
    <row r="77" spans="1:16" ht="15" customHeight="1" x14ac:dyDescent="0.2">
      <c r="E77" s="165"/>
      <c r="F77" s="165"/>
      <c r="P77" s="178"/>
    </row>
    <row r="78" spans="1:16" ht="15" customHeight="1" x14ac:dyDescent="0.2">
      <c r="E78" s="173"/>
      <c r="F78" s="174"/>
      <c r="P78" s="178"/>
    </row>
    <row r="79" spans="1:16" ht="15" customHeight="1" x14ac:dyDescent="0.2">
      <c r="E79" s="173"/>
      <c r="F79" s="174"/>
      <c r="P79" s="178"/>
    </row>
    <row r="80" spans="1:16" ht="15" customHeight="1" x14ac:dyDescent="0.2">
      <c r="E80" s="173"/>
      <c r="F80" s="174"/>
    </row>
    <row r="83" spans="1:6" ht="15" customHeight="1" x14ac:dyDescent="0.3">
      <c r="E83" s="172"/>
      <c r="F83" s="172"/>
    </row>
    <row r="84" spans="1:6" ht="15" customHeight="1" x14ac:dyDescent="0.2">
      <c r="E84" s="165"/>
      <c r="F84" s="165"/>
    </row>
    <row r="85" spans="1:6" ht="15" customHeight="1" x14ac:dyDescent="0.2">
      <c r="B85" s="164"/>
      <c r="C85" s="164"/>
      <c r="E85" s="173"/>
      <c r="F85" s="174"/>
    </row>
    <row r="86" spans="1:6" ht="15" customHeight="1" x14ac:dyDescent="0.2">
      <c r="B86" s="164"/>
      <c r="C86" s="164"/>
      <c r="E86" s="173"/>
      <c r="F86" s="174"/>
    </row>
    <row r="87" spans="1:6" ht="15" customHeight="1" x14ac:dyDescent="0.2">
      <c r="B87" s="164"/>
      <c r="C87" s="164"/>
      <c r="E87" s="173"/>
      <c r="F87" s="174"/>
    </row>
    <row r="88" spans="1:6" ht="15" customHeight="1" x14ac:dyDescent="0.3">
      <c r="B88" s="172"/>
      <c r="C88" s="172"/>
      <c r="E88" s="172"/>
      <c r="F88" s="172"/>
    </row>
    <row r="91" spans="1:6" ht="15" customHeight="1" x14ac:dyDescent="0.2">
      <c r="A91" s="165"/>
    </row>
    <row r="92" spans="1:6" ht="15" customHeight="1" x14ac:dyDescent="0.2">
      <c r="A92" s="165"/>
    </row>
    <row r="93" spans="1:6" ht="15" customHeight="1" x14ac:dyDescent="0.2">
      <c r="A93" s="165"/>
    </row>
  </sheetData>
  <phoneticPr fontId="6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9"/>
  <sheetViews>
    <sheetView workbookViewId="0">
      <selection activeCell="N34" sqref="N34"/>
    </sheetView>
  </sheetViews>
  <sheetFormatPr defaultColWidth="9.1796875" defaultRowHeight="15" customHeight="1" x14ac:dyDescent="0.2"/>
  <cols>
    <col min="1" max="1" width="20.81640625" style="162" customWidth="1"/>
    <col min="2" max="3" width="12.81640625" style="162" customWidth="1"/>
    <col min="4" max="4" width="13.7265625" style="162" bestFit="1" customWidth="1"/>
    <col min="5" max="6" width="12.81640625" style="162" customWidth="1"/>
    <col min="7" max="7" width="13.7265625" style="162" bestFit="1" customWidth="1"/>
    <col min="8" max="9" width="9.1796875" style="162"/>
    <col min="10" max="10" width="13.7265625" style="162" bestFit="1" customWidth="1"/>
    <col min="11" max="11" width="12.1796875" style="162" customWidth="1"/>
    <col min="12" max="12" width="9.1796875" style="162"/>
    <col min="13" max="13" width="13.7265625" style="162" bestFit="1" customWidth="1"/>
    <col min="14" max="15" width="12.1796875" style="162" customWidth="1"/>
    <col min="16" max="16384" width="9.1796875" style="162"/>
  </cols>
  <sheetData>
    <row r="1" spans="1:16" ht="15" customHeight="1" x14ac:dyDescent="0.2">
      <c r="A1" s="34" t="s">
        <v>179</v>
      </c>
      <c r="B1" s="35"/>
      <c r="C1" s="35" t="s">
        <v>420</v>
      </c>
      <c r="D1" s="36" t="s">
        <v>59</v>
      </c>
      <c r="E1" s="35"/>
      <c r="F1" s="35" t="s">
        <v>420</v>
      </c>
      <c r="G1" s="36" t="s">
        <v>59</v>
      </c>
      <c r="H1" s="35"/>
      <c r="I1" s="35" t="s">
        <v>420</v>
      </c>
      <c r="J1" s="36" t="s">
        <v>59</v>
      </c>
      <c r="K1" s="35"/>
      <c r="L1" s="35" t="s">
        <v>420</v>
      </c>
      <c r="M1" s="36" t="s">
        <v>59</v>
      </c>
      <c r="N1" s="35"/>
      <c r="O1" s="253" t="s">
        <v>420</v>
      </c>
      <c r="P1" s="191"/>
    </row>
    <row r="2" spans="1:16" ht="15" customHeight="1" x14ac:dyDescent="0.2">
      <c r="A2" s="17"/>
      <c r="B2" s="4">
        <v>2019</v>
      </c>
      <c r="C2" s="4"/>
      <c r="D2" s="5" t="s">
        <v>166</v>
      </c>
      <c r="E2" s="4">
        <v>2020</v>
      </c>
      <c r="F2" s="4"/>
      <c r="G2" s="5" t="s">
        <v>167</v>
      </c>
      <c r="H2" s="4">
        <v>2021</v>
      </c>
      <c r="I2" s="4"/>
      <c r="J2" s="5" t="s">
        <v>250</v>
      </c>
      <c r="K2" s="4">
        <v>2022</v>
      </c>
      <c r="L2" s="4"/>
      <c r="M2" s="5" t="s">
        <v>415</v>
      </c>
      <c r="N2" s="4">
        <v>2023</v>
      </c>
      <c r="O2" s="213"/>
      <c r="P2" s="197"/>
    </row>
    <row r="3" spans="1:16" ht="15" customHeight="1" x14ac:dyDescent="0.2">
      <c r="A3" s="26"/>
      <c r="B3" s="27" t="s">
        <v>168</v>
      </c>
      <c r="C3" s="27" t="s">
        <v>169</v>
      </c>
      <c r="D3" s="27" t="s">
        <v>169</v>
      </c>
      <c r="E3" s="27" t="s">
        <v>170</v>
      </c>
      <c r="F3" s="27" t="s">
        <v>169</v>
      </c>
      <c r="G3" s="27" t="s">
        <v>169</v>
      </c>
      <c r="H3" s="27" t="s">
        <v>170</v>
      </c>
      <c r="I3" s="27" t="s">
        <v>169</v>
      </c>
      <c r="J3" s="27" t="s">
        <v>169</v>
      </c>
      <c r="K3" s="27" t="s">
        <v>170</v>
      </c>
      <c r="L3" s="27" t="s">
        <v>169</v>
      </c>
      <c r="M3" s="273" t="s">
        <v>169</v>
      </c>
      <c r="N3" s="27" t="s">
        <v>170</v>
      </c>
      <c r="O3" s="436" t="s">
        <v>169</v>
      </c>
      <c r="P3" s="39"/>
    </row>
    <row r="4" spans="1:16" ht="15" customHeight="1" x14ac:dyDescent="0.2">
      <c r="A4" s="199" t="s">
        <v>0</v>
      </c>
      <c r="B4" s="163">
        <v>7539</v>
      </c>
      <c r="C4" s="163"/>
      <c r="D4" s="268">
        <f>(E4-B4)/B4</f>
        <v>3.2630322323915641E-2</v>
      </c>
      <c r="E4" s="163">
        <v>7785</v>
      </c>
      <c r="F4" s="163"/>
      <c r="G4" s="268">
        <f>(H4-E4)/E4</f>
        <v>2.9158638407193321E-2</v>
      </c>
      <c r="H4" s="163">
        <f>H22+H23</f>
        <v>8012</v>
      </c>
      <c r="I4" s="163"/>
      <c r="J4" s="268">
        <f>(K4-H4)/H4</f>
        <v>-7.6260609086370446E-2</v>
      </c>
      <c r="K4" s="163">
        <f>K22+K23+K24</f>
        <v>7401</v>
      </c>
      <c r="L4" s="163"/>
      <c r="M4" s="268">
        <f>(N4-K4)/K4</f>
        <v>-7.9043372517227407E-3</v>
      </c>
      <c r="N4" s="163">
        <f>N22+N23+N24</f>
        <v>7342.5</v>
      </c>
      <c r="O4" s="254"/>
      <c r="P4" s="198"/>
    </row>
    <row r="5" spans="1:16" ht="15" customHeight="1" x14ac:dyDescent="0.2">
      <c r="A5" s="200"/>
      <c r="B5" s="163"/>
      <c r="C5" s="163"/>
      <c r="D5" s="163"/>
      <c r="E5" s="163"/>
      <c r="F5" s="163"/>
      <c r="G5" s="163"/>
      <c r="H5" s="163"/>
      <c r="I5" s="163"/>
      <c r="J5" s="163"/>
      <c r="K5" s="163"/>
      <c r="L5" s="163"/>
      <c r="M5" s="163"/>
      <c r="N5" s="163"/>
      <c r="O5" s="254"/>
      <c r="P5" s="163"/>
    </row>
    <row r="6" spans="1:16" ht="15" customHeight="1" x14ac:dyDescent="0.2">
      <c r="A6" s="201" t="s">
        <v>67</v>
      </c>
      <c r="B6" s="31"/>
      <c r="C6" s="31"/>
      <c r="D6" s="31"/>
      <c r="E6" s="31"/>
      <c r="F6" s="31"/>
      <c r="G6" s="31"/>
      <c r="H6" s="31"/>
      <c r="I6" s="31"/>
      <c r="J6" s="31"/>
      <c r="K6" s="31"/>
      <c r="L6" s="31"/>
      <c r="M6" s="31"/>
      <c r="N6" s="31"/>
      <c r="O6" s="427"/>
    </row>
    <row r="7" spans="1:16" ht="15" customHeight="1" x14ac:dyDescent="0.2">
      <c r="A7" s="199" t="s">
        <v>68</v>
      </c>
      <c r="B7" s="163">
        <v>2703</v>
      </c>
      <c r="C7" s="164">
        <f>B7/B$4</f>
        <v>0.35853561480302426</v>
      </c>
      <c r="D7" s="268">
        <f>(E7-B7)/B7</f>
        <v>0.11653718091009989</v>
      </c>
      <c r="E7" s="163">
        <v>3018</v>
      </c>
      <c r="F7" s="164">
        <f>E7/E$4</f>
        <v>0.38766859344894028</v>
      </c>
      <c r="G7" s="268">
        <f>(H7-E7)/E7</f>
        <v>5.4340622929092114E-2</v>
      </c>
      <c r="H7" s="163">
        <f>SUM(H8:H9)</f>
        <v>3182</v>
      </c>
      <c r="I7" s="164">
        <f>H7/H$4</f>
        <v>0.39715426859710434</v>
      </c>
      <c r="J7" s="268">
        <f>(K7-H7)/H7</f>
        <v>-5.9082338152105597E-2</v>
      </c>
      <c r="K7" s="163">
        <f>SUM(K8:K10)</f>
        <v>2994</v>
      </c>
      <c r="L7" s="164">
        <f>K7/K$4</f>
        <v>0.4045399270368869</v>
      </c>
      <c r="M7" s="268">
        <f>(N7-K7)/K7</f>
        <v>-3.5571142284569139E-2</v>
      </c>
      <c r="N7" s="163">
        <f>SUM(N8:N10)</f>
        <v>2887.5</v>
      </c>
      <c r="O7" s="437">
        <f>N7/N$4</f>
        <v>0.39325842696629215</v>
      </c>
      <c r="P7" s="198"/>
    </row>
    <row r="8" spans="1:16" ht="15" customHeight="1" x14ac:dyDescent="0.2">
      <c r="A8" s="202" t="s">
        <v>180</v>
      </c>
      <c r="B8" s="163">
        <v>509</v>
      </c>
      <c r="C8" s="164">
        <f t="shared" ref="C8:C9" si="0">B8/B$4</f>
        <v>6.7515585621435198E-2</v>
      </c>
      <c r="D8" s="268">
        <f>(E8-B8)/B8</f>
        <v>-7.072691552062868E-2</v>
      </c>
      <c r="E8" s="163">
        <v>473</v>
      </c>
      <c r="F8" s="164">
        <f t="shared" ref="F8:F9" si="1">E8/E$4</f>
        <v>6.0757867694283881E-2</v>
      </c>
      <c r="G8" s="268">
        <f>(H8-E8)/E8</f>
        <v>-0.18181818181818182</v>
      </c>
      <c r="H8" s="163">
        <v>387</v>
      </c>
      <c r="I8" s="164">
        <f t="shared" ref="I8:I9" si="2">H8/H$4</f>
        <v>4.8302546180728906E-2</v>
      </c>
      <c r="J8" s="268">
        <f>(K8-H8)/H8</f>
        <v>0.1111111111111111</v>
      </c>
      <c r="K8" s="163">
        <v>430</v>
      </c>
      <c r="L8" s="164">
        <f t="shared" ref="L8:L10" si="3">K8/K$4</f>
        <v>5.8100256722064585E-2</v>
      </c>
      <c r="M8" s="268">
        <f>(N8-K8)/K8</f>
        <v>0.13953488372093023</v>
      </c>
      <c r="N8" s="163">
        <v>490</v>
      </c>
      <c r="O8" s="437">
        <f t="shared" ref="O8:O10" si="4">N8/N$4</f>
        <v>6.6734763363976851E-2</v>
      </c>
      <c r="P8" s="198"/>
    </row>
    <row r="9" spans="1:16" ht="15" customHeight="1" x14ac:dyDescent="0.2">
      <c r="A9" s="202" t="s">
        <v>181</v>
      </c>
      <c r="B9" s="163">
        <v>2194</v>
      </c>
      <c r="C9" s="164">
        <f t="shared" si="0"/>
        <v>0.29102002918158909</v>
      </c>
      <c r="D9" s="268">
        <f>(E9-B9)/B9</f>
        <v>0.15998176845943482</v>
      </c>
      <c r="E9" s="163">
        <v>2545</v>
      </c>
      <c r="F9" s="164">
        <f t="shared" si="1"/>
        <v>0.32691072575465641</v>
      </c>
      <c r="G9" s="268">
        <f>(H9-E9)/E9</f>
        <v>9.8231827111984277E-2</v>
      </c>
      <c r="H9" s="163">
        <v>2795</v>
      </c>
      <c r="I9" s="164">
        <f t="shared" si="2"/>
        <v>0.34885172241637541</v>
      </c>
      <c r="J9" s="268">
        <f>(K9-H9)/H9</f>
        <v>-0.10268336314847942</v>
      </c>
      <c r="K9" s="163">
        <v>2508</v>
      </c>
      <c r="L9" s="164">
        <f t="shared" si="3"/>
        <v>0.33887312525334412</v>
      </c>
      <c r="M9" s="268">
        <f>(N9-K9)/K9</f>
        <v>-6.2200956937799042E-2</v>
      </c>
      <c r="N9" s="163">
        <v>2352</v>
      </c>
      <c r="O9" s="437">
        <f t="shared" si="4"/>
        <v>0.32032686414708889</v>
      </c>
      <c r="P9" s="198"/>
    </row>
    <row r="10" spans="1:16" ht="15" customHeight="1" x14ac:dyDescent="0.2">
      <c r="A10" s="202" t="s">
        <v>183</v>
      </c>
      <c r="B10" s="163"/>
      <c r="C10" s="164"/>
      <c r="D10" s="268"/>
      <c r="E10" s="163"/>
      <c r="F10" s="164"/>
      <c r="G10" s="268"/>
      <c r="H10" s="163"/>
      <c r="I10" s="164"/>
      <c r="J10" s="268"/>
      <c r="K10" s="163">
        <v>56</v>
      </c>
      <c r="L10" s="164">
        <f t="shared" si="3"/>
        <v>7.5665450614781785E-3</v>
      </c>
      <c r="M10" s="268"/>
      <c r="N10" s="163">
        <v>45.5</v>
      </c>
      <c r="O10" s="437">
        <f t="shared" si="4"/>
        <v>6.1967994552264219E-3</v>
      </c>
      <c r="P10" s="198"/>
    </row>
    <row r="11" spans="1:16" ht="15" customHeight="1" x14ac:dyDescent="0.2">
      <c r="A11" s="203"/>
      <c r="B11" s="163"/>
      <c r="C11" s="164"/>
      <c r="D11" s="268"/>
      <c r="E11" s="163"/>
      <c r="F11" s="164"/>
      <c r="G11" s="268"/>
      <c r="H11" s="163"/>
      <c r="I11" s="164"/>
      <c r="J11" s="268"/>
      <c r="K11" s="163"/>
      <c r="L11" s="164"/>
      <c r="M11" s="268"/>
      <c r="N11" s="163"/>
      <c r="O11" s="437"/>
      <c r="P11" s="198"/>
    </row>
    <row r="12" spans="1:16" ht="15" customHeight="1" x14ac:dyDescent="0.2">
      <c r="A12" s="203" t="s">
        <v>69</v>
      </c>
      <c r="B12" s="163">
        <v>3822</v>
      </c>
      <c r="C12" s="164">
        <f t="shared" ref="C12:F19" si="5">B12/B$4</f>
        <v>0.50696378830083566</v>
      </c>
      <c r="D12" s="268">
        <f>(E12-B12)/B12</f>
        <v>-6.6457352171637882E-2</v>
      </c>
      <c r="E12" s="163">
        <v>3568</v>
      </c>
      <c r="F12" s="164">
        <f t="shared" si="5"/>
        <v>0.45831727681438666</v>
      </c>
      <c r="G12" s="268">
        <f>(H12-E12)/E12</f>
        <v>-1.9338565022421525E-2</v>
      </c>
      <c r="H12" s="163">
        <f>SUM(H13:H14)</f>
        <v>3499</v>
      </c>
      <c r="I12" s="164">
        <f t="shared" ref="I12:I14" si="6">H12/H$4</f>
        <v>0.43671992011982025</v>
      </c>
      <c r="J12" s="268">
        <f>(K12-H12)/H12</f>
        <v>-9.6884824235495853E-2</v>
      </c>
      <c r="K12" s="163">
        <f>SUM(K13:K15)</f>
        <v>3160</v>
      </c>
      <c r="L12" s="164">
        <f t="shared" ref="L12:L15" si="7">K12/K$4</f>
        <v>0.42696932846912578</v>
      </c>
      <c r="M12" s="268">
        <f>(N12-K12)/K12</f>
        <v>2.2151898734177216E-3</v>
      </c>
      <c r="N12" s="163">
        <f>SUM(N13:N15)</f>
        <v>3167</v>
      </c>
      <c r="O12" s="437">
        <f t="shared" ref="O12:O15" si="8">N12/N$4</f>
        <v>0.43132448076268298</v>
      </c>
      <c r="P12" s="198"/>
    </row>
    <row r="13" spans="1:16" ht="15" customHeight="1" x14ac:dyDescent="0.2">
      <c r="A13" s="202" t="s">
        <v>180</v>
      </c>
      <c r="B13" s="163">
        <v>1485</v>
      </c>
      <c r="C13" s="164">
        <f t="shared" si="5"/>
        <v>0.1969757262236371</v>
      </c>
      <c r="D13" s="268">
        <f>(E13-B13)/B13</f>
        <v>-0.11515151515151516</v>
      </c>
      <c r="E13" s="163">
        <v>1314</v>
      </c>
      <c r="F13" s="164">
        <f t="shared" si="5"/>
        <v>0.16878612716763006</v>
      </c>
      <c r="G13" s="268">
        <f>(H13-E13)/E13</f>
        <v>-4.3378995433789952E-2</v>
      </c>
      <c r="H13" s="163">
        <v>1257</v>
      </c>
      <c r="I13" s="164">
        <f t="shared" si="6"/>
        <v>0.15688966550174738</v>
      </c>
      <c r="J13" s="268">
        <f>(K13-H13)/H13</f>
        <v>-7.9554494828957836E-2</v>
      </c>
      <c r="K13" s="163">
        <v>1157</v>
      </c>
      <c r="L13" s="164">
        <f t="shared" si="7"/>
        <v>0.15633022564518309</v>
      </c>
      <c r="M13" s="268">
        <f>(N13-K13)/K13</f>
        <v>0.10069144338807261</v>
      </c>
      <c r="N13" s="163">
        <v>1273.5</v>
      </c>
      <c r="O13" s="437">
        <f t="shared" si="8"/>
        <v>0.17344228804902961</v>
      </c>
      <c r="P13" s="198"/>
    </row>
    <row r="14" spans="1:16" ht="15" customHeight="1" x14ac:dyDescent="0.2">
      <c r="A14" s="202" t="s">
        <v>181</v>
      </c>
      <c r="B14" s="163">
        <v>2337</v>
      </c>
      <c r="C14" s="164">
        <f t="shared" si="5"/>
        <v>0.30998806207719859</v>
      </c>
      <c r="D14" s="268">
        <f>(E14-B14)/B14</f>
        <v>-3.5515618314077881E-2</v>
      </c>
      <c r="E14" s="163">
        <v>2254</v>
      </c>
      <c r="F14" s="164">
        <f t="shared" si="5"/>
        <v>0.28953114964675658</v>
      </c>
      <c r="G14" s="268">
        <f>(H14-E14)/E14</f>
        <v>-5.3238686779059448E-3</v>
      </c>
      <c r="H14" s="163">
        <v>2242</v>
      </c>
      <c r="I14" s="164">
        <f t="shared" si="6"/>
        <v>0.27983025461807287</v>
      </c>
      <c r="J14" s="268">
        <f>(K14-H14)/H14</f>
        <v>-0.14852809991079394</v>
      </c>
      <c r="K14" s="163">
        <v>1909</v>
      </c>
      <c r="L14" s="164">
        <f t="shared" si="7"/>
        <v>0.25793811647074721</v>
      </c>
      <c r="M14" s="268">
        <f>(N14-K14)/K14</f>
        <v>-5.578837087480356E-2</v>
      </c>
      <c r="N14" s="163">
        <v>1802.5</v>
      </c>
      <c r="O14" s="437">
        <f t="shared" si="8"/>
        <v>0.24548859380320054</v>
      </c>
      <c r="P14" s="198"/>
    </row>
    <row r="15" spans="1:16" ht="15" customHeight="1" x14ac:dyDescent="0.2">
      <c r="A15" s="202" t="s">
        <v>183</v>
      </c>
      <c r="B15" s="163"/>
      <c r="C15" s="164"/>
      <c r="D15" s="268"/>
      <c r="E15" s="163"/>
      <c r="F15" s="164"/>
      <c r="G15" s="268"/>
      <c r="H15" s="163"/>
      <c r="I15" s="164"/>
      <c r="J15" s="268"/>
      <c r="K15" s="163">
        <v>94</v>
      </c>
      <c r="L15" s="164">
        <f t="shared" si="7"/>
        <v>1.2700986353195514E-2</v>
      </c>
      <c r="M15" s="268"/>
      <c r="N15" s="163">
        <v>91</v>
      </c>
      <c r="O15" s="437">
        <f t="shared" si="8"/>
        <v>1.2393598910452844E-2</v>
      </c>
      <c r="P15" s="198"/>
    </row>
    <row r="16" spans="1:16" ht="15" customHeight="1" x14ac:dyDescent="0.2">
      <c r="A16" s="203"/>
      <c r="B16" s="163"/>
      <c r="C16" s="164"/>
      <c r="D16" s="268"/>
      <c r="E16" s="163"/>
      <c r="F16" s="164"/>
      <c r="G16" s="268"/>
      <c r="H16" s="163"/>
      <c r="I16" s="164"/>
      <c r="J16" s="268"/>
      <c r="K16" s="163"/>
      <c r="L16" s="164"/>
      <c r="M16" s="268"/>
      <c r="N16" s="163"/>
      <c r="O16" s="437"/>
      <c r="P16" s="198"/>
    </row>
    <row r="17" spans="1:22" ht="15" customHeight="1" x14ac:dyDescent="0.2">
      <c r="A17" s="203" t="s">
        <v>70</v>
      </c>
      <c r="B17" s="163">
        <v>1014</v>
      </c>
      <c r="C17" s="164">
        <f t="shared" si="5"/>
        <v>0.13450059689614008</v>
      </c>
      <c r="D17" s="268">
        <f>(E17-B17)/B17</f>
        <v>0.18244575936883628</v>
      </c>
      <c r="E17" s="163">
        <v>1199</v>
      </c>
      <c r="F17" s="164">
        <f t="shared" si="5"/>
        <v>0.15401412973667308</v>
      </c>
      <c r="G17" s="268">
        <f>(H17-E17)/E17</f>
        <v>0.11009174311926606</v>
      </c>
      <c r="H17" s="163">
        <f>SUM(H18:H19)</f>
        <v>1331</v>
      </c>
      <c r="I17" s="164">
        <f t="shared" ref="I17:I19" si="9">H17/H$4</f>
        <v>0.16612581128307538</v>
      </c>
      <c r="J17" s="268">
        <f>(K17-H17)/H17</f>
        <v>-6.3110443275732536E-2</v>
      </c>
      <c r="K17" s="163">
        <f>SUM(K18:K20)</f>
        <v>1247</v>
      </c>
      <c r="L17" s="164">
        <f t="shared" ref="L17:L20" si="10">K17/K$4</f>
        <v>0.16849074449398729</v>
      </c>
      <c r="M17" s="268">
        <f>(N17-K17)/K17</f>
        <v>3.2878909382518043E-2</v>
      </c>
      <c r="N17" s="163">
        <f>SUM(N18:N20)</f>
        <v>1288</v>
      </c>
      <c r="O17" s="437">
        <f t="shared" ref="O17:O20" si="11">N17/N$4</f>
        <v>0.17541709227102487</v>
      </c>
      <c r="P17" s="198"/>
    </row>
    <row r="18" spans="1:22" ht="15" customHeight="1" x14ac:dyDescent="0.2">
      <c r="A18" s="202" t="s">
        <v>180</v>
      </c>
      <c r="B18" s="163">
        <v>228</v>
      </c>
      <c r="C18" s="164">
        <f t="shared" si="5"/>
        <v>3.0242737763629127E-2</v>
      </c>
      <c r="D18" s="268">
        <f>(E18-B18)/B18</f>
        <v>0.36403508771929827</v>
      </c>
      <c r="E18" s="163">
        <v>311</v>
      </c>
      <c r="F18" s="164">
        <f t="shared" si="5"/>
        <v>3.9948619139370582E-2</v>
      </c>
      <c r="G18" s="268">
        <f>(H18-E18)/E18</f>
        <v>4.1800643086816719E-2</v>
      </c>
      <c r="H18" s="163">
        <v>324</v>
      </c>
      <c r="I18" s="164">
        <f t="shared" si="9"/>
        <v>4.0439340988517224E-2</v>
      </c>
      <c r="J18" s="268">
        <f>(K18-H18)/H18</f>
        <v>9.2592592592592587E-3</v>
      </c>
      <c r="K18" s="163">
        <v>327</v>
      </c>
      <c r="L18" s="164">
        <f t="shared" si="10"/>
        <v>4.4183218483988651E-2</v>
      </c>
      <c r="M18" s="268">
        <f>(N18-K18)/K18</f>
        <v>0.23088685015290519</v>
      </c>
      <c r="N18" s="163">
        <v>402.5</v>
      </c>
      <c r="O18" s="437">
        <f t="shared" si="11"/>
        <v>5.4817841334695271E-2</v>
      </c>
      <c r="P18" s="198"/>
      <c r="Q18" s="192"/>
      <c r="R18" s="336"/>
      <c r="S18" s="336"/>
      <c r="T18" s="336"/>
      <c r="U18" s="336"/>
      <c r="V18" s="336"/>
    </row>
    <row r="19" spans="1:22" ht="15" customHeight="1" x14ac:dyDescent="0.2">
      <c r="A19" s="202" t="s">
        <v>181</v>
      </c>
      <c r="B19" s="163">
        <v>786</v>
      </c>
      <c r="C19" s="164">
        <f t="shared" si="5"/>
        <v>0.10425785913251094</v>
      </c>
      <c r="D19" s="268">
        <f>(E19-B19)/B19</f>
        <v>0.12977099236641221</v>
      </c>
      <c r="E19" s="163">
        <v>888</v>
      </c>
      <c r="F19" s="164">
        <f t="shared" si="5"/>
        <v>0.11406551059730251</v>
      </c>
      <c r="G19" s="268">
        <f>(H19-E19)/E19</f>
        <v>0.134009009009009</v>
      </c>
      <c r="H19" s="163">
        <v>1007</v>
      </c>
      <c r="I19" s="164">
        <f t="shared" si="9"/>
        <v>0.12568647029455815</v>
      </c>
      <c r="J19" s="268">
        <f>(K19-H19)/H19</f>
        <v>-0.11519364448857994</v>
      </c>
      <c r="K19" s="163">
        <v>891</v>
      </c>
      <c r="L19" s="164">
        <f t="shared" si="10"/>
        <v>0.12038913660316174</v>
      </c>
      <c r="M19" s="268">
        <f>(N19-K19)/K19</f>
        <v>-4.5454545454545456E-2</v>
      </c>
      <c r="N19" s="163">
        <v>850.5</v>
      </c>
      <c r="O19" s="437">
        <f t="shared" si="11"/>
        <v>0.11583248212461696</v>
      </c>
      <c r="P19" s="198"/>
      <c r="Q19" s="192"/>
      <c r="R19" s="336"/>
      <c r="S19" s="336"/>
      <c r="T19" s="336"/>
      <c r="U19" s="336"/>
      <c r="V19" s="336"/>
    </row>
    <row r="20" spans="1:22" ht="15" customHeight="1" x14ac:dyDescent="0.2">
      <c r="A20" s="202" t="s">
        <v>183</v>
      </c>
      <c r="B20" s="163"/>
      <c r="C20" s="164"/>
      <c r="D20" s="268"/>
      <c r="E20" s="163"/>
      <c r="F20" s="164"/>
      <c r="G20" s="268"/>
      <c r="H20" s="163"/>
      <c r="I20" s="164"/>
      <c r="J20" s="268"/>
      <c r="K20" s="163">
        <v>29</v>
      </c>
      <c r="L20" s="164">
        <f t="shared" si="10"/>
        <v>3.9183894068369135E-3</v>
      </c>
      <c r="M20" s="268"/>
      <c r="N20" s="163">
        <v>35</v>
      </c>
      <c r="O20" s="437">
        <f t="shared" si="11"/>
        <v>4.7667688117126322E-3</v>
      </c>
      <c r="P20" s="198"/>
      <c r="Q20" s="321"/>
      <c r="R20" s="336"/>
      <c r="S20" s="336"/>
      <c r="T20" s="336"/>
      <c r="U20" s="336"/>
      <c r="V20" s="336"/>
    </row>
    <row r="21" spans="1:22" ht="15" customHeight="1" x14ac:dyDescent="0.2">
      <c r="A21" s="203"/>
      <c r="B21" s="163"/>
      <c r="C21" s="164"/>
      <c r="D21" s="268"/>
      <c r="E21" s="163"/>
      <c r="F21" s="164"/>
      <c r="G21" s="268"/>
      <c r="H21" s="163"/>
      <c r="I21" s="164"/>
      <c r="J21" s="268"/>
      <c r="K21" s="163"/>
      <c r="L21" s="164"/>
      <c r="M21" s="268"/>
      <c r="N21" s="163"/>
      <c r="O21" s="437"/>
      <c r="P21" s="198"/>
    </row>
    <row r="22" spans="1:22" ht="15" customHeight="1" x14ac:dyDescent="0.2">
      <c r="A22" s="203" t="s">
        <v>173</v>
      </c>
      <c r="B22" s="163">
        <v>2222</v>
      </c>
      <c r="C22" s="164">
        <f t="shared" ref="C22:C23" si="12">B22/B$4</f>
        <v>0.29473404960870142</v>
      </c>
      <c r="D22" s="268">
        <f>(E22-B22)/B22</f>
        <v>-5.5805580558055803E-2</v>
      </c>
      <c r="E22" s="163">
        <v>2098</v>
      </c>
      <c r="F22" s="164">
        <f t="shared" ref="F22:F23" si="13">E22/E$4</f>
        <v>0.26949261400128455</v>
      </c>
      <c r="G22" s="268">
        <f>(H22-E22)/E22</f>
        <v>-6.196377502383222E-2</v>
      </c>
      <c r="H22" s="163">
        <f>H8+H13+H18</f>
        <v>1968</v>
      </c>
      <c r="I22" s="164">
        <f t="shared" ref="I22:I23" si="14">H22/H$4</f>
        <v>0.24563155267099351</v>
      </c>
      <c r="J22" s="268">
        <f>(K22-H22)/H22</f>
        <v>-2.7439024390243903E-2</v>
      </c>
      <c r="K22" s="163">
        <f>K8+K13+K18</f>
        <v>1914</v>
      </c>
      <c r="L22" s="164">
        <f t="shared" ref="L22:L24" si="15">K22/K$4</f>
        <v>0.25861370085123631</v>
      </c>
      <c r="M22" s="268">
        <f>(N22-K22)/K22</f>
        <v>0.13166144200626959</v>
      </c>
      <c r="N22" s="163">
        <f>N8+N13+N18</f>
        <v>2166</v>
      </c>
      <c r="O22" s="437">
        <f t="shared" ref="O22:O24" si="16">N22/N$4</f>
        <v>0.29499489274770174</v>
      </c>
      <c r="P22" s="198"/>
    </row>
    <row r="23" spans="1:22" ht="15" customHeight="1" x14ac:dyDescent="0.2">
      <c r="A23" s="203" t="s">
        <v>175</v>
      </c>
      <c r="B23" s="163">
        <v>5317</v>
      </c>
      <c r="C23" s="164">
        <f t="shared" si="12"/>
        <v>0.70526595039129858</v>
      </c>
      <c r="D23" s="268">
        <f>(E23-B23)/B23</f>
        <v>6.9588113597893547E-2</v>
      </c>
      <c r="E23" s="163">
        <v>5687</v>
      </c>
      <c r="F23" s="164">
        <f t="shared" si="13"/>
        <v>0.73050738599871545</v>
      </c>
      <c r="G23" s="268">
        <f>(H23-E23)/E23</f>
        <v>6.2774749428521195E-2</v>
      </c>
      <c r="H23" s="163">
        <f>H9+H14+H19</f>
        <v>6044</v>
      </c>
      <c r="I23" s="164">
        <f t="shared" si="14"/>
        <v>0.75436844732900654</v>
      </c>
      <c r="J23" s="268">
        <f>(K23-H23)/H23</f>
        <v>-0.12177365982792852</v>
      </c>
      <c r="K23" s="163">
        <f>K9+K14+K19</f>
        <v>5308</v>
      </c>
      <c r="L23" s="164">
        <f t="shared" si="15"/>
        <v>0.71720037832725303</v>
      </c>
      <c r="M23" s="268">
        <f>(N23-K23)/K23</f>
        <v>-5.7083647324792763E-2</v>
      </c>
      <c r="N23" s="163">
        <f>N9+N14+N19</f>
        <v>5005</v>
      </c>
      <c r="O23" s="437">
        <f t="shared" si="16"/>
        <v>0.68164794007490637</v>
      </c>
      <c r="P23" s="198"/>
      <c r="Q23" s="192"/>
      <c r="R23" s="336"/>
      <c r="S23" s="336"/>
      <c r="T23" s="336"/>
      <c r="U23" s="336"/>
      <c r="V23" s="336"/>
    </row>
    <row r="24" spans="1:22" ht="15" customHeight="1" x14ac:dyDescent="0.2">
      <c r="A24" s="202" t="s">
        <v>186</v>
      </c>
      <c r="B24" s="163"/>
      <c r="C24" s="164"/>
      <c r="D24" s="268"/>
      <c r="E24" s="163"/>
      <c r="F24" s="164"/>
      <c r="G24" s="268"/>
      <c r="H24" s="163"/>
      <c r="I24" s="164"/>
      <c r="J24" s="268"/>
      <c r="K24" s="163">
        <f>K10+K15+K20</f>
        <v>179</v>
      </c>
      <c r="L24" s="164">
        <f t="shared" si="15"/>
        <v>2.4185920821510606E-2</v>
      </c>
      <c r="M24" s="268"/>
      <c r="N24" s="163">
        <f>N10+N15+N20</f>
        <v>171.5</v>
      </c>
      <c r="O24" s="437">
        <f t="shared" si="16"/>
        <v>2.3357167177391898E-2</v>
      </c>
      <c r="P24" s="198"/>
      <c r="Q24" s="321"/>
      <c r="R24" s="336"/>
      <c r="S24" s="336"/>
      <c r="T24" s="336"/>
      <c r="U24" s="336"/>
      <c r="V24" s="336"/>
    </row>
    <row r="25" spans="1:22" ht="15" customHeight="1" x14ac:dyDescent="0.2">
      <c r="A25" s="204"/>
      <c r="B25" s="168"/>
      <c r="C25" s="168"/>
      <c r="D25" s="168"/>
      <c r="E25" s="168"/>
      <c r="F25" s="168"/>
      <c r="G25" s="168"/>
      <c r="H25" s="168"/>
      <c r="I25" s="168"/>
      <c r="J25" s="168"/>
      <c r="K25" s="168"/>
      <c r="L25" s="168"/>
      <c r="M25" s="168"/>
      <c r="N25" s="168"/>
      <c r="O25" s="255"/>
      <c r="Q25" s="321"/>
      <c r="R25" s="336"/>
      <c r="S25" s="336"/>
      <c r="T25" s="336"/>
      <c r="U25" s="336"/>
      <c r="V25" s="336"/>
    </row>
    <row r="26" spans="1:22" ht="15" customHeight="1" x14ac:dyDescent="0.2">
      <c r="A26" s="169"/>
      <c r="B26" s="170"/>
      <c r="C26" s="170"/>
      <c r="D26" s="171"/>
      <c r="E26" s="170"/>
      <c r="F26" s="170"/>
      <c r="G26" s="171"/>
      <c r="H26" s="170"/>
      <c r="I26" s="170"/>
      <c r="J26" s="171"/>
      <c r="K26" s="170"/>
      <c r="L26" s="170"/>
      <c r="M26" s="171"/>
      <c r="N26" s="170"/>
      <c r="O26" s="256"/>
    </row>
    <row r="27" spans="1:22" ht="15" customHeight="1" x14ac:dyDescent="0.2">
      <c r="A27" s="162" t="s">
        <v>145</v>
      </c>
      <c r="Q27" s="192"/>
      <c r="R27" s="336"/>
      <c r="S27" s="336"/>
      <c r="T27" s="336"/>
      <c r="U27" s="336"/>
      <c r="V27" s="336"/>
    </row>
    <row r="28" spans="1:22" ht="15" customHeight="1" x14ac:dyDescent="0.2">
      <c r="A28" s="162" t="s">
        <v>100</v>
      </c>
      <c r="Q28" s="192"/>
      <c r="R28" s="336"/>
      <c r="S28" s="336"/>
      <c r="T28" s="336"/>
      <c r="U28" s="336"/>
      <c r="V28" s="336"/>
    </row>
    <row r="29" spans="1:22" ht="15" customHeight="1" x14ac:dyDescent="0.2">
      <c r="Q29" s="321"/>
      <c r="R29" s="336"/>
      <c r="S29" s="336"/>
      <c r="T29" s="336"/>
      <c r="U29" s="336"/>
      <c r="V29" s="336"/>
    </row>
    <row r="30" spans="1:22" ht="15" customHeight="1" x14ac:dyDescent="0.3">
      <c r="E30" s="172"/>
      <c r="F30" s="172"/>
    </row>
    <row r="31" spans="1:22" ht="15" customHeight="1" x14ac:dyDescent="0.2">
      <c r="E31" s="175"/>
      <c r="F31" s="176"/>
    </row>
    <row r="32" spans="1:22" ht="15" customHeight="1" x14ac:dyDescent="0.2">
      <c r="E32" s="175"/>
      <c r="F32" s="176"/>
    </row>
    <row r="33" spans="5:6" ht="15" customHeight="1" x14ac:dyDescent="0.2">
      <c r="E33" s="176"/>
      <c r="F33" s="176"/>
    </row>
    <row r="35" spans="5:6" ht="15" customHeight="1" x14ac:dyDescent="0.3">
      <c r="E35" s="172"/>
      <c r="F35" s="172"/>
    </row>
    <row r="36" spans="5:6" ht="15" customHeight="1" x14ac:dyDescent="0.2">
      <c r="E36" s="177"/>
      <c r="F36" s="177"/>
    </row>
    <row r="37" spans="5:6" ht="15" customHeight="1" x14ac:dyDescent="0.2">
      <c r="E37" s="175"/>
      <c r="F37" s="176"/>
    </row>
    <row r="38" spans="5:6" ht="15" customHeight="1" x14ac:dyDescent="0.2">
      <c r="E38" s="176"/>
      <c r="F38" s="176"/>
    </row>
    <row r="39" spans="5:6" ht="15" customHeight="1" x14ac:dyDescent="0.3">
      <c r="F39" s="17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9"/>
  <sheetViews>
    <sheetView topLeftCell="J1" workbookViewId="0">
      <selection activeCell="L36" sqref="L36"/>
    </sheetView>
  </sheetViews>
  <sheetFormatPr defaultColWidth="9.1796875" defaultRowHeight="15" customHeight="1" x14ac:dyDescent="0.35"/>
  <cols>
    <col min="1" max="1" width="20.81640625" style="178" customWidth="1"/>
    <col min="2" max="2" width="8.54296875" style="178" bestFit="1" customWidth="1"/>
    <col min="3" max="3" width="13.6328125" style="178" bestFit="1" customWidth="1"/>
    <col min="4" max="4" width="13.7265625" style="178" bestFit="1" customWidth="1"/>
    <col min="5" max="5" width="12.81640625" style="178" customWidth="1"/>
    <col min="6" max="6" width="13.6328125" style="178" bestFit="1" customWidth="1"/>
    <col min="7" max="7" width="13.7265625" style="178" bestFit="1" customWidth="1"/>
    <col min="8" max="8" width="12.81640625" style="178" customWidth="1"/>
    <col min="9" max="9" width="13.6328125" style="178" bestFit="1" customWidth="1"/>
    <col min="10" max="10" width="13.7265625" style="178" bestFit="1" customWidth="1"/>
    <col min="11" max="11" width="12.453125" style="178" customWidth="1"/>
    <col min="12" max="12" width="13.6328125" style="178" bestFit="1" customWidth="1"/>
    <col min="13" max="13" width="13.7265625" style="178" bestFit="1" customWidth="1"/>
    <col min="14" max="14" width="12.453125" style="178" customWidth="1"/>
    <col min="15" max="15" width="13.6328125" style="178" bestFit="1" customWidth="1"/>
    <col min="16" max="16384" width="9.1796875" style="178"/>
  </cols>
  <sheetData>
    <row r="1" spans="1:29" ht="15" customHeight="1" x14ac:dyDescent="0.35">
      <c r="A1" s="34" t="s">
        <v>102</v>
      </c>
      <c r="B1" s="35"/>
      <c r="C1" s="35" t="s">
        <v>420</v>
      </c>
      <c r="D1" s="36" t="s">
        <v>59</v>
      </c>
      <c r="E1" s="35"/>
      <c r="F1" s="35" t="s">
        <v>420</v>
      </c>
      <c r="G1" s="36" t="s">
        <v>59</v>
      </c>
      <c r="H1" s="35"/>
      <c r="I1" s="35" t="s">
        <v>420</v>
      </c>
      <c r="J1" s="36" t="s">
        <v>59</v>
      </c>
      <c r="K1" s="35"/>
      <c r="L1" s="35" t="s">
        <v>420</v>
      </c>
      <c r="M1" s="36" t="s">
        <v>59</v>
      </c>
      <c r="N1" s="35"/>
      <c r="O1" s="253" t="s">
        <v>420</v>
      </c>
    </row>
    <row r="2" spans="1:29" ht="15" customHeight="1" x14ac:dyDescent="0.35">
      <c r="A2" s="17"/>
      <c r="B2" s="40">
        <v>2019</v>
      </c>
      <c r="C2" s="4"/>
      <c r="D2" s="5" t="s">
        <v>166</v>
      </c>
      <c r="E2" s="4">
        <v>2020</v>
      </c>
      <c r="F2" s="4"/>
      <c r="G2" s="5" t="s">
        <v>167</v>
      </c>
      <c r="H2" s="4">
        <v>2021</v>
      </c>
      <c r="I2" s="4"/>
      <c r="J2" s="5" t="s">
        <v>250</v>
      </c>
      <c r="K2" s="4">
        <v>2022</v>
      </c>
      <c r="L2" s="4"/>
      <c r="M2" s="5" t="s">
        <v>415</v>
      </c>
      <c r="N2" s="4">
        <v>2023</v>
      </c>
      <c r="O2" s="213"/>
    </row>
    <row r="3" spans="1:29" ht="15" customHeight="1" x14ac:dyDescent="0.35">
      <c r="A3" s="130" t="s">
        <v>0</v>
      </c>
      <c r="B3" s="132" t="s">
        <v>170</v>
      </c>
      <c r="C3" s="132" t="s">
        <v>169</v>
      </c>
      <c r="D3" s="132"/>
      <c r="E3" s="132" t="s">
        <v>170</v>
      </c>
      <c r="F3" s="132" t="s">
        <v>169</v>
      </c>
      <c r="G3" s="132"/>
      <c r="H3" s="132" t="s">
        <v>170</v>
      </c>
      <c r="I3" s="132" t="s">
        <v>169</v>
      </c>
      <c r="J3" s="132"/>
      <c r="K3" s="132"/>
      <c r="L3" s="132"/>
      <c r="M3" s="132"/>
      <c r="N3" s="132"/>
      <c r="O3" s="257"/>
    </row>
    <row r="4" spans="1:29" ht="15" customHeight="1" x14ac:dyDescent="0.35">
      <c r="A4" s="166"/>
      <c r="B4" s="180">
        <v>2512</v>
      </c>
      <c r="C4" s="163"/>
      <c r="D4" s="179">
        <f>E4/B4-1</f>
        <v>1.9108280254777066E-2</v>
      </c>
      <c r="E4" s="163">
        <v>2560</v>
      </c>
      <c r="F4" s="163"/>
      <c r="G4" s="179">
        <f>H4/E4-1</f>
        <v>-6.7968750000000022E-2</v>
      </c>
      <c r="H4" s="163">
        <f>SUM(H27:H28)</f>
        <v>2386</v>
      </c>
      <c r="I4" s="163"/>
      <c r="J4" s="179">
        <f>K4/H4-1</f>
        <v>1.0477787091366375E-2</v>
      </c>
      <c r="K4" s="163">
        <f>SUM(K27:K28)</f>
        <v>2411</v>
      </c>
      <c r="L4" s="163"/>
      <c r="M4" s="179">
        <f>N4/K4-1</f>
        <v>-3.0070510161758657E-2</v>
      </c>
      <c r="N4" s="163">
        <f>SUM(N27:N28)</f>
        <v>2338.5</v>
      </c>
      <c r="O4" s="254"/>
    </row>
    <row r="5" spans="1:29" ht="15" customHeight="1" x14ac:dyDescent="0.35">
      <c r="A5" s="166"/>
      <c r="B5" s="180"/>
      <c r="C5" s="163"/>
      <c r="E5" s="163"/>
      <c r="F5" s="163"/>
      <c r="H5" s="163"/>
      <c r="I5" s="163"/>
      <c r="K5" s="163"/>
      <c r="L5" s="163"/>
      <c r="N5" s="163"/>
      <c r="O5" s="254"/>
    </row>
    <row r="6" spans="1:29" ht="15" customHeight="1" x14ac:dyDescent="0.35">
      <c r="A6" s="184" t="s">
        <v>67</v>
      </c>
      <c r="B6" s="185"/>
      <c r="C6" s="185"/>
      <c r="D6" s="132"/>
      <c r="E6" s="185"/>
      <c r="F6" s="185"/>
      <c r="G6" s="132"/>
      <c r="H6" s="185"/>
      <c r="I6" s="185"/>
      <c r="J6" s="132"/>
      <c r="K6" s="185"/>
      <c r="L6" s="185"/>
      <c r="M6" s="132"/>
      <c r="N6" s="185"/>
      <c r="O6" s="438"/>
    </row>
    <row r="7" spans="1:29" ht="15" customHeight="1" x14ac:dyDescent="0.35">
      <c r="A7" s="166" t="s">
        <v>68</v>
      </c>
      <c r="B7" s="180">
        <v>822</v>
      </c>
      <c r="C7" s="164">
        <f>B7/B$4</f>
        <v>0.32722929936305734</v>
      </c>
      <c r="D7" s="179">
        <f>(E7-B7)/B7</f>
        <v>-2.7980535279805353E-2</v>
      </c>
      <c r="E7" s="163">
        <v>799</v>
      </c>
      <c r="F7" s="164">
        <f>E7/E$4</f>
        <v>0.31210937500000002</v>
      </c>
      <c r="G7" s="179">
        <f>H7/E7-1</f>
        <v>0.11138923654568211</v>
      </c>
      <c r="H7" s="163">
        <f>SUM(H8:H10)</f>
        <v>888</v>
      </c>
      <c r="I7" s="164">
        <f>H7/H$4</f>
        <v>0.37217099748533111</v>
      </c>
      <c r="J7" s="179">
        <f>K7/H7-1</f>
        <v>8.55855855855856E-2</v>
      </c>
      <c r="K7" s="163">
        <f>SUM(K8:K10)</f>
        <v>964</v>
      </c>
      <c r="L7" s="164">
        <f>K7/K$4</f>
        <v>0.3998340937370386</v>
      </c>
      <c r="M7" s="179">
        <f>N7/K7-1</f>
        <v>-8.2987551867219622E-3</v>
      </c>
      <c r="N7" s="163">
        <f>SUM(N8:N10)</f>
        <v>956</v>
      </c>
      <c r="O7" s="437">
        <f>N7/N$4</f>
        <v>0.40880906564036773</v>
      </c>
    </row>
    <row r="8" spans="1:29" ht="15" customHeight="1" x14ac:dyDescent="0.35">
      <c r="A8" s="165" t="s">
        <v>180</v>
      </c>
      <c r="B8" s="180">
        <v>188</v>
      </c>
      <c r="C8" s="164">
        <f t="shared" ref="C8:C24" si="0">B8/B$4</f>
        <v>7.4840764331210188E-2</v>
      </c>
      <c r="D8" s="179">
        <f>(E8-B8)/B8</f>
        <v>-1.0638297872340425E-2</v>
      </c>
      <c r="E8" s="163">
        <v>186</v>
      </c>
      <c r="F8" s="164">
        <f t="shared" ref="F8:F24" si="1">E8/E$4</f>
        <v>7.2656250000000006E-2</v>
      </c>
      <c r="G8" s="179">
        <f>H8/E8-1</f>
        <v>1.6129032258064502E-2</v>
      </c>
      <c r="H8" s="163">
        <v>189</v>
      </c>
      <c r="I8" s="164">
        <f t="shared" ref="I8:I24" si="2">H8/H$4</f>
        <v>7.9212070410729252E-2</v>
      </c>
      <c r="J8" s="179">
        <f>K8/H8-1</f>
        <v>-0.21164021164021163</v>
      </c>
      <c r="K8" s="163">
        <v>149</v>
      </c>
      <c r="L8" s="164">
        <f t="shared" ref="L8:L10" si="3">K8/K$4</f>
        <v>6.1800082953131483E-2</v>
      </c>
      <c r="M8" s="179">
        <f>N8/K8-1</f>
        <v>0.42953020134228193</v>
      </c>
      <c r="N8" s="163">
        <v>213</v>
      </c>
      <c r="O8" s="437">
        <f t="shared" ref="O8:O10" si="4">N8/N$4</f>
        <v>9.1084028223220009E-2</v>
      </c>
    </row>
    <row r="9" spans="1:29" ht="15" customHeight="1" x14ac:dyDescent="0.35">
      <c r="A9" s="165" t="s">
        <v>182</v>
      </c>
      <c r="B9" s="180">
        <v>543</v>
      </c>
      <c r="C9" s="164">
        <f t="shared" si="0"/>
        <v>0.2161624203821656</v>
      </c>
      <c r="D9" s="179">
        <f>(E9-B9)/B9</f>
        <v>5.5248618784530384E-3</v>
      </c>
      <c r="E9" s="163">
        <v>546</v>
      </c>
      <c r="F9" s="164">
        <f t="shared" si="1"/>
        <v>0.21328125000000001</v>
      </c>
      <c r="G9" s="179">
        <f>H9/E9-1</f>
        <v>0.13186813186813184</v>
      </c>
      <c r="H9" s="163">
        <v>618</v>
      </c>
      <c r="I9" s="164">
        <f t="shared" si="2"/>
        <v>0.25901089689857504</v>
      </c>
      <c r="J9" s="179">
        <f>K9/H9-1</f>
        <v>0.17313915857605178</v>
      </c>
      <c r="K9" s="163">
        <v>725</v>
      </c>
      <c r="L9" s="164">
        <f t="shared" si="3"/>
        <v>0.30070510161758607</v>
      </c>
      <c r="M9" s="179">
        <f>N9/K9-1</f>
        <v>-0.10896551724137926</v>
      </c>
      <c r="N9" s="163">
        <v>646</v>
      </c>
      <c r="O9" s="437">
        <f t="shared" si="4"/>
        <v>0.27624545648920246</v>
      </c>
    </row>
    <row r="10" spans="1:29" ht="15" customHeight="1" x14ac:dyDescent="0.35">
      <c r="A10" s="165" t="s">
        <v>183</v>
      </c>
      <c r="B10" s="180">
        <v>91</v>
      </c>
      <c r="C10" s="164">
        <f t="shared" si="0"/>
        <v>3.6226114649681528E-2</v>
      </c>
      <c r="D10" s="179">
        <f>(E10-B10)/B10</f>
        <v>-0.26373626373626374</v>
      </c>
      <c r="E10" s="163">
        <v>67</v>
      </c>
      <c r="F10" s="164">
        <f t="shared" si="1"/>
        <v>2.6171875000000001E-2</v>
      </c>
      <c r="G10" s="179">
        <f>H10/E10-1</f>
        <v>0.20895522388059695</v>
      </c>
      <c r="H10" s="163">
        <v>81</v>
      </c>
      <c r="I10" s="164">
        <f t="shared" si="2"/>
        <v>3.3948030176026822E-2</v>
      </c>
      <c r="J10" s="179">
        <f>K10/H10-1</f>
        <v>0.11111111111111116</v>
      </c>
      <c r="K10" s="163">
        <v>90</v>
      </c>
      <c r="L10" s="164">
        <f t="shared" si="3"/>
        <v>3.7328909166321027E-2</v>
      </c>
      <c r="M10" s="179">
        <f>N10/K10-1</f>
        <v>7.7777777777777724E-2</v>
      </c>
      <c r="N10" s="163">
        <v>97</v>
      </c>
      <c r="O10" s="437">
        <f t="shared" si="4"/>
        <v>4.1479580927945264E-2</v>
      </c>
    </row>
    <row r="11" spans="1:29" ht="15" customHeight="1" x14ac:dyDescent="0.35">
      <c r="A11" s="166"/>
      <c r="B11" s="180"/>
      <c r="C11" s="164"/>
      <c r="D11" s="179"/>
      <c r="E11" s="163"/>
      <c r="F11" s="164"/>
      <c r="G11" s="179"/>
      <c r="H11" s="163"/>
      <c r="I11" s="164"/>
      <c r="J11" s="179"/>
      <c r="K11" s="163"/>
      <c r="L11" s="164"/>
      <c r="M11" s="179"/>
      <c r="N11" s="163"/>
      <c r="O11" s="437"/>
    </row>
    <row r="12" spans="1:29" ht="15" customHeight="1" x14ac:dyDescent="0.35">
      <c r="A12" s="166" t="s">
        <v>69</v>
      </c>
      <c r="B12" s="180">
        <v>1304</v>
      </c>
      <c r="C12" s="164">
        <f t="shared" si="0"/>
        <v>0.51910828025477707</v>
      </c>
      <c r="D12" s="179">
        <f>(E12-B12)/B12</f>
        <v>8.3588957055214727E-2</v>
      </c>
      <c r="E12" s="163">
        <v>1413</v>
      </c>
      <c r="F12" s="164">
        <f t="shared" si="1"/>
        <v>0.55195312500000004</v>
      </c>
      <c r="G12" s="179">
        <f>H12/E12-1</f>
        <v>-0.23637650389242748</v>
      </c>
      <c r="H12" s="163">
        <f>SUM(H13:H15)</f>
        <v>1079</v>
      </c>
      <c r="I12" s="164">
        <f t="shared" si="2"/>
        <v>0.45222129086336965</v>
      </c>
      <c r="J12" s="179">
        <f>K12/H12-1</f>
        <v>2.6876737720111121E-2</v>
      </c>
      <c r="K12" s="163">
        <f>SUM(K13:K15)</f>
        <v>1108</v>
      </c>
      <c r="L12" s="164">
        <f t="shared" ref="L12:L15" si="5">K12/K$4</f>
        <v>0.45956034840315224</v>
      </c>
      <c r="M12" s="179">
        <f>N12/K12-1</f>
        <v>-5.5505415162454885E-2</v>
      </c>
      <c r="N12" s="163">
        <f>SUM(N13:N15)</f>
        <v>1046.5</v>
      </c>
      <c r="O12" s="437">
        <f t="shared" ref="O12:O15" si="6">N12/N$4</f>
        <v>0.44750908702159503</v>
      </c>
    </row>
    <row r="13" spans="1:29" ht="15" customHeight="1" x14ac:dyDescent="0.35">
      <c r="A13" s="165" t="s">
        <v>180</v>
      </c>
      <c r="B13" s="180">
        <v>545</v>
      </c>
      <c r="C13" s="164">
        <f t="shared" si="0"/>
        <v>0.21695859872611464</v>
      </c>
      <c r="D13" s="179">
        <f>(E13-B13)/B13</f>
        <v>0.13944954128440368</v>
      </c>
      <c r="E13" s="163">
        <v>621</v>
      </c>
      <c r="F13" s="164">
        <f t="shared" si="1"/>
        <v>0.24257812500000001</v>
      </c>
      <c r="G13" s="179">
        <f>H13/E13-1</f>
        <v>-0.22705314009661837</v>
      </c>
      <c r="H13" s="163">
        <v>480</v>
      </c>
      <c r="I13" s="164">
        <f t="shared" si="2"/>
        <v>0.20117351215423301</v>
      </c>
      <c r="J13" s="179">
        <f>K13/H13-1</f>
        <v>-1.041666666666663E-2</v>
      </c>
      <c r="K13" s="163">
        <v>475</v>
      </c>
      <c r="L13" s="164">
        <f t="shared" si="5"/>
        <v>0.19701368726669433</v>
      </c>
      <c r="M13" s="179">
        <f>N13/K13-1</f>
        <v>-0.10526315789473684</v>
      </c>
      <c r="N13" s="163">
        <v>425</v>
      </c>
      <c r="O13" s="437">
        <f t="shared" si="6"/>
        <v>0.18174043190079112</v>
      </c>
    </row>
    <row r="14" spans="1:29" ht="15" customHeight="1" x14ac:dyDescent="0.35">
      <c r="A14" s="165" t="s">
        <v>182</v>
      </c>
      <c r="B14" s="180">
        <v>584</v>
      </c>
      <c r="C14" s="164">
        <f t="shared" si="0"/>
        <v>0.23248407643312102</v>
      </c>
      <c r="D14" s="179">
        <f>(E14-B14)/B14</f>
        <v>0.17294520547945205</v>
      </c>
      <c r="E14" s="163">
        <v>685</v>
      </c>
      <c r="F14" s="164">
        <f t="shared" si="1"/>
        <v>0.267578125</v>
      </c>
      <c r="G14" s="179">
        <f>H14/E14-1</f>
        <v>-0.2992700729927007</v>
      </c>
      <c r="H14" s="163">
        <v>480</v>
      </c>
      <c r="I14" s="164">
        <f t="shared" si="2"/>
        <v>0.20117351215423301</v>
      </c>
      <c r="J14" s="179">
        <f>K14/H14-1</f>
        <v>9.375E-2</v>
      </c>
      <c r="K14" s="163">
        <v>525</v>
      </c>
      <c r="L14" s="164">
        <f t="shared" si="5"/>
        <v>0.21775197013687267</v>
      </c>
      <c r="M14" s="179">
        <f>N14/K14-1</f>
        <v>-6.4761904761904798E-2</v>
      </c>
      <c r="N14" s="163">
        <v>491</v>
      </c>
      <c r="O14" s="437">
        <f t="shared" si="6"/>
        <v>0.20996365191361985</v>
      </c>
    </row>
    <row r="15" spans="1:29" ht="15" customHeight="1" x14ac:dyDescent="0.35">
      <c r="A15" s="165" t="s">
        <v>183</v>
      </c>
      <c r="B15" s="180">
        <v>175</v>
      </c>
      <c r="C15" s="164">
        <f t="shared" si="0"/>
        <v>6.96656050955414E-2</v>
      </c>
      <c r="D15" s="179">
        <f>(E15-B15)/B15</f>
        <v>-0.38857142857142857</v>
      </c>
      <c r="E15" s="163">
        <v>107</v>
      </c>
      <c r="F15" s="164">
        <f t="shared" si="1"/>
        <v>4.1796874999999997E-2</v>
      </c>
      <c r="G15" s="179">
        <f>H15/E15-1</f>
        <v>0.11214953271028039</v>
      </c>
      <c r="H15" s="163">
        <v>119</v>
      </c>
      <c r="I15" s="164">
        <f t="shared" si="2"/>
        <v>4.9874266554903603E-2</v>
      </c>
      <c r="J15" s="179">
        <f>K15/H15-1</f>
        <v>-9.2436974789915971E-2</v>
      </c>
      <c r="K15" s="163">
        <v>108</v>
      </c>
      <c r="L15" s="164">
        <f t="shared" si="5"/>
        <v>4.4794690999585232E-2</v>
      </c>
      <c r="M15" s="179">
        <f>N15/K15-1</f>
        <v>0.20833333333333326</v>
      </c>
      <c r="N15" s="163">
        <v>130.5</v>
      </c>
      <c r="O15" s="437">
        <f t="shared" si="6"/>
        <v>5.5805003207184095E-2</v>
      </c>
    </row>
    <row r="16" spans="1:29" ht="15" customHeight="1" x14ac:dyDescent="0.35">
      <c r="A16" s="166"/>
      <c r="B16" s="180"/>
      <c r="C16" s="164"/>
      <c r="D16" s="179"/>
      <c r="E16" s="163"/>
      <c r="F16" s="164"/>
      <c r="G16" s="179"/>
      <c r="H16" s="163"/>
      <c r="I16" s="164"/>
      <c r="J16" s="179"/>
      <c r="K16" s="163"/>
      <c r="L16" s="164"/>
      <c r="M16" s="179"/>
      <c r="N16" s="163"/>
      <c r="O16" s="437"/>
      <c r="AC16" s="165" t="s">
        <v>171</v>
      </c>
    </row>
    <row r="17" spans="1:29" ht="15" customHeight="1" x14ac:dyDescent="0.35">
      <c r="A17" s="166" t="s">
        <v>70</v>
      </c>
      <c r="B17" s="180">
        <v>386</v>
      </c>
      <c r="C17" s="164">
        <f t="shared" si="0"/>
        <v>0.1536624203821656</v>
      </c>
      <c r="D17" s="179">
        <f>(E17-B17)/B17</f>
        <v>-9.8445595854922283E-2</v>
      </c>
      <c r="E17" s="163">
        <v>348</v>
      </c>
      <c r="F17" s="164">
        <f t="shared" si="1"/>
        <v>0.13593749999999999</v>
      </c>
      <c r="G17" s="179">
        <f>H17/E17-1</f>
        <v>0.20402298850574718</v>
      </c>
      <c r="H17" s="163">
        <f>SUM(H18:H20)</f>
        <v>419</v>
      </c>
      <c r="I17" s="164">
        <f t="shared" si="2"/>
        <v>0.17560771165129924</v>
      </c>
      <c r="J17" s="179">
        <f>K17/H17-1</f>
        <v>-0.19093078758949877</v>
      </c>
      <c r="K17" s="163">
        <f>SUM(K18:K20)</f>
        <v>339</v>
      </c>
      <c r="L17" s="164">
        <f t="shared" ref="L17:L20" si="7">K17/K$4</f>
        <v>0.14060555785980922</v>
      </c>
      <c r="M17" s="179">
        <f>N17/K17-1</f>
        <v>-8.8495575221239076E-3</v>
      </c>
      <c r="N17" s="163">
        <f>SUM(N18:N20)</f>
        <v>336</v>
      </c>
      <c r="O17" s="437">
        <f t="shared" ref="O17:O20" si="8">N17/N$4</f>
        <v>0.14368184733803721</v>
      </c>
      <c r="AC17" s="165" t="s">
        <v>172</v>
      </c>
    </row>
    <row r="18" spans="1:29" ht="15" customHeight="1" x14ac:dyDescent="0.35">
      <c r="A18" s="165" t="s">
        <v>180</v>
      </c>
      <c r="B18" s="180">
        <v>128</v>
      </c>
      <c r="C18" s="164">
        <f t="shared" si="0"/>
        <v>5.0955414012738856E-2</v>
      </c>
      <c r="D18" s="179">
        <f>(E18-B18)/B18</f>
        <v>0.1328125</v>
      </c>
      <c r="E18" s="163">
        <v>145</v>
      </c>
      <c r="F18" s="164">
        <f t="shared" si="1"/>
        <v>5.6640625E-2</v>
      </c>
      <c r="G18" s="179">
        <f>H18/E18-1</f>
        <v>0.26206896551724146</v>
      </c>
      <c r="H18" s="163">
        <v>183</v>
      </c>
      <c r="I18" s="164">
        <f t="shared" si="2"/>
        <v>7.6697401508801347E-2</v>
      </c>
      <c r="J18" s="179">
        <f>K18/H18-1</f>
        <v>-0.31693989071038253</v>
      </c>
      <c r="K18" s="163">
        <v>125</v>
      </c>
      <c r="L18" s="164">
        <f t="shared" si="7"/>
        <v>5.1845707175445871E-2</v>
      </c>
      <c r="M18" s="179">
        <f>N18/K18-1</f>
        <v>-0.10799999999999998</v>
      </c>
      <c r="N18" s="163">
        <v>111.5</v>
      </c>
      <c r="O18" s="437">
        <f t="shared" si="8"/>
        <v>4.7680136839854607E-2</v>
      </c>
      <c r="AC18" s="165" t="s">
        <v>184</v>
      </c>
    </row>
    <row r="19" spans="1:29" ht="15" customHeight="1" x14ac:dyDescent="0.35">
      <c r="A19" s="165" t="s">
        <v>182</v>
      </c>
      <c r="B19" s="180">
        <v>216</v>
      </c>
      <c r="C19" s="164">
        <f t="shared" si="0"/>
        <v>8.598726114649681E-2</v>
      </c>
      <c r="D19" s="179">
        <f>(E19-B19)/B19</f>
        <v>-0.1388888888888889</v>
      </c>
      <c r="E19" s="163">
        <v>186</v>
      </c>
      <c r="F19" s="164">
        <f t="shared" si="1"/>
        <v>7.2656250000000006E-2</v>
      </c>
      <c r="G19" s="179">
        <f>H19/E19-1</f>
        <v>6.9892473118279508E-2</v>
      </c>
      <c r="H19" s="163">
        <v>199</v>
      </c>
      <c r="I19" s="164">
        <f t="shared" si="2"/>
        <v>8.3403185247275774E-2</v>
      </c>
      <c r="J19" s="179">
        <f>K19/H19-1</f>
        <v>-1.0050251256281451E-2</v>
      </c>
      <c r="K19" s="163">
        <v>197</v>
      </c>
      <c r="L19" s="164">
        <f t="shared" si="7"/>
        <v>8.1708834508502692E-2</v>
      </c>
      <c r="M19" s="179">
        <f>N19/K19-1</f>
        <v>-1.2690355329949221E-2</v>
      </c>
      <c r="N19" s="163">
        <v>194.5</v>
      </c>
      <c r="O19" s="437">
        <f t="shared" si="8"/>
        <v>8.3172974128714994E-2</v>
      </c>
    </row>
    <row r="20" spans="1:29" ht="15" customHeight="1" x14ac:dyDescent="0.35">
      <c r="A20" s="165" t="s">
        <v>183</v>
      </c>
      <c r="B20" s="180">
        <v>42</v>
      </c>
      <c r="C20" s="164">
        <f t="shared" si="0"/>
        <v>1.6719745222929936E-2</v>
      </c>
      <c r="D20" s="179">
        <f>(E20-B20)/B20</f>
        <v>-0.59523809523809523</v>
      </c>
      <c r="E20" s="163">
        <v>17</v>
      </c>
      <c r="F20" s="164">
        <f t="shared" si="1"/>
        <v>6.6406249999999998E-3</v>
      </c>
      <c r="G20" s="179">
        <f>H20/E20-1</f>
        <v>1.1764705882352939</v>
      </c>
      <c r="H20" s="163">
        <v>37</v>
      </c>
      <c r="I20" s="164">
        <f t="shared" si="2"/>
        <v>1.550712489522213E-2</v>
      </c>
      <c r="J20" s="179">
        <f>K20/H20-1</f>
        <v>-0.54054054054054057</v>
      </c>
      <c r="K20" s="163">
        <v>17</v>
      </c>
      <c r="L20" s="164">
        <f t="shared" si="7"/>
        <v>7.0510161758606388E-3</v>
      </c>
      <c r="M20" s="179">
        <f>N20/K20-1</f>
        <v>0.76470588235294112</v>
      </c>
      <c r="N20" s="163">
        <v>30</v>
      </c>
      <c r="O20" s="437">
        <f t="shared" si="8"/>
        <v>1.2828736369467608E-2</v>
      </c>
      <c r="AC20" s="165" t="s">
        <v>174</v>
      </c>
    </row>
    <row r="21" spans="1:29" ht="15" customHeight="1" x14ac:dyDescent="0.35">
      <c r="A21" s="166"/>
      <c r="B21" s="180"/>
      <c r="C21" s="164"/>
      <c r="D21" s="179"/>
      <c r="E21" s="163"/>
      <c r="F21" s="164"/>
      <c r="G21" s="179"/>
      <c r="H21" s="163"/>
      <c r="I21" s="164"/>
      <c r="J21" s="179"/>
      <c r="K21" s="163"/>
      <c r="L21" s="164"/>
      <c r="M21" s="179"/>
      <c r="N21" s="163"/>
      <c r="O21" s="437"/>
      <c r="AC21" s="165" t="s">
        <v>176</v>
      </c>
    </row>
    <row r="22" spans="1:29" ht="15" customHeight="1" x14ac:dyDescent="0.35">
      <c r="A22" s="166" t="s">
        <v>173</v>
      </c>
      <c r="B22" s="180">
        <v>861</v>
      </c>
      <c r="C22" s="164">
        <f t="shared" si="0"/>
        <v>0.34275477707006369</v>
      </c>
      <c r="D22" s="179">
        <f>(E22-B22)/B22</f>
        <v>0.10569105691056911</v>
      </c>
      <c r="E22" s="163">
        <v>952</v>
      </c>
      <c r="F22" s="164">
        <f t="shared" si="1"/>
        <v>0.37187500000000001</v>
      </c>
      <c r="G22" s="179">
        <f>H22/E22-1</f>
        <v>-0.10504201680672265</v>
      </c>
      <c r="H22" s="163">
        <f>H8+H13+H18</f>
        <v>852</v>
      </c>
      <c r="I22" s="164">
        <f t="shared" si="2"/>
        <v>0.3570829840737636</v>
      </c>
      <c r="J22" s="179">
        <f>K22/H22-1</f>
        <v>-0.12089201877934275</v>
      </c>
      <c r="K22" s="163">
        <f>K8+K13+K18</f>
        <v>749</v>
      </c>
      <c r="L22" s="164">
        <f t="shared" ref="L22:L24" si="9">K22/K$4</f>
        <v>0.31065947739527167</v>
      </c>
      <c r="M22" s="179">
        <f>N22/K22-1</f>
        <v>6.6755674232310547E-4</v>
      </c>
      <c r="N22" s="163">
        <f>N8+N13+N18</f>
        <v>749.5</v>
      </c>
      <c r="O22" s="437">
        <f t="shared" ref="O22:O24" si="10">N22/N$4</f>
        <v>0.32050459696386574</v>
      </c>
      <c r="AC22" s="165" t="s">
        <v>185</v>
      </c>
    </row>
    <row r="23" spans="1:29" ht="15" customHeight="1" x14ac:dyDescent="0.35">
      <c r="A23" s="166" t="s">
        <v>175</v>
      </c>
      <c r="B23" s="180">
        <v>1343</v>
      </c>
      <c r="C23" s="164">
        <f t="shared" si="0"/>
        <v>0.53463375796178347</v>
      </c>
      <c r="D23" s="179">
        <f>(E23-B23)/B23</f>
        <v>5.5100521221146684E-2</v>
      </c>
      <c r="E23" s="163">
        <v>1417</v>
      </c>
      <c r="F23" s="164">
        <f t="shared" si="1"/>
        <v>0.55351562499999996</v>
      </c>
      <c r="G23" s="179">
        <f>H23/E23-1</f>
        <v>-8.4685956245589278E-2</v>
      </c>
      <c r="H23" s="163">
        <f>H9+H14+H19</f>
        <v>1297</v>
      </c>
      <c r="I23" s="164">
        <f t="shared" si="2"/>
        <v>0.54358759430008385</v>
      </c>
      <c r="J23" s="179">
        <f>K23/H23-1</f>
        <v>0.11565150346954511</v>
      </c>
      <c r="K23" s="163">
        <f>K9+K14+K19</f>
        <v>1447</v>
      </c>
      <c r="L23" s="164">
        <f t="shared" si="9"/>
        <v>0.6001659062629614</v>
      </c>
      <c r="M23" s="179">
        <f>N23/K23-1</f>
        <v>-7.98203178991016E-2</v>
      </c>
      <c r="N23" s="163">
        <f>N9+N14+N19</f>
        <v>1331.5</v>
      </c>
      <c r="O23" s="437">
        <f t="shared" si="10"/>
        <v>0.56938208253153733</v>
      </c>
    </row>
    <row r="24" spans="1:29" ht="15" customHeight="1" x14ac:dyDescent="0.35">
      <c r="A24" s="166" t="s">
        <v>186</v>
      </c>
      <c r="B24" s="180">
        <v>308</v>
      </c>
      <c r="C24" s="164">
        <f t="shared" si="0"/>
        <v>0.12261146496815287</v>
      </c>
      <c r="D24" s="179">
        <f>(E24-B24)/B24</f>
        <v>-0.37987012987012986</v>
      </c>
      <c r="E24" s="163">
        <v>191</v>
      </c>
      <c r="F24" s="164">
        <f t="shared" si="1"/>
        <v>7.4609375000000006E-2</v>
      </c>
      <c r="G24" s="179">
        <f>H24/E24-1</f>
        <v>0.24083769633507845</v>
      </c>
      <c r="H24" s="163">
        <f>H10+H15+H20</f>
        <v>237</v>
      </c>
      <c r="I24" s="164">
        <f t="shared" si="2"/>
        <v>9.9329421626152561E-2</v>
      </c>
      <c r="J24" s="179">
        <f>K24/H24-1</f>
        <v>-9.2827004219409259E-2</v>
      </c>
      <c r="K24" s="163">
        <f>K10+K15+K20</f>
        <v>215</v>
      </c>
      <c r="L24" s="164">
        <f t="shared" si="9"/>
        <v>8.9174616341766905E-2</v>
      </c>
      <c r="M24" s="179">
        <f>N24/K24-1</f>
        <v>0.19767441860465107</v>
      </c>
      <c r="N24" s="163">
        <f>N10+N15+N20</f>
        <v>257.5</v>
      </c>
      <c r="O24" s="437">
        <f t="shared" si="10"/>
        <v>0.11011332050459696</v>
      </c>
      <c r="AC24" s="165" t="s">
        <v>177</v>
      </c>
    </row>
    <row r="25" spans="1:29" ht="15" customHeight="1" x14ac:dyDescent="0.35">
      <c r="A25" s="166"/>
      <c r="B25" s="180"/>
      <c r="C25" s="163"/>
      <c r="D25" s="163"/>
      <c r="E25" s="163"/>
      <c r="F25" s="163"/>
      <c r="G25" s="163"/>
      <c r="H25" s="163"/>
      <c r="I25" s="163"/>
      <c r="J25" s="163"/>
      <c r="K25" s="163"/>
      <c r="L25" s="163"/>
      <c r="M25" s="163"/>
      <c r="N25" s="163"/>
      <c r="O25" s="254"/>
      <c r="AC25" s="165" t="s">
        <v>178</v>
      </c>
    </row>
    <row r="26" spans="1:29" ht="15" customHeight="1" x14ac:dyDescent="0.35">
      <c r="A26" s="189" t="s">
        <v>21</v>
      </c>
      <c r="B26" s="186"/>
      <c r="C26" s="185"/>
      <c r="D26" s="132"/>
      <c r="E26" s="185"/>
      <c r="F26" s="185"/>
      <c r="G26" s="132"/>
      <c r="H26" s="185"/>
      <c r="I26" s="185"/>
      <c r="J26" s="132"/>
      <c r="K26" s="185"/>
      <c r="L26" s="185"/>
      <c r="M26" s="132"/>
      <c r="N26" s="185"/>
      <c r="O26" s="438"/>
      <c r="AC26" s="165" t="s">
        <v>187</v>
      </c>
    </row>
    <row r="27" spans="1:29" ht="15" customHeight="1" x14ac:dyDescent="0.35">
      <c r="A27" s="187" t="s">
        <v>22</v>
      </c>
      <c r="B27" s="163">
        <v>110</v>
      </c>
      <c r="C27" s="164">
        <f t="shared" ref="C27:C28" si="11">B27/B$4</f>
        <v>4.3789808917197449E-2</v>
      </c>
      <c r="D27" s="179">
        <v>0.49090909090909096</v>
      </c>
      <c r="E27" s="163">
        <v>164</v>
      </c>
      <c r="F27" s="164">
        <f t="shared" ref="F27:F28" si="12">E27/E$4</f>
        <v>6.4062499999999994E-2</v>
      </c>
      <c r="G27" s="179">
        <f>H27/E27-1</f>
        <v>0.21951219512195119</v>
      </c>
      <c r="H27" s="163">
        <v>200</v>
      </c>
      <c r="I27" s="164">
        <f t="shared" ref="I27:I28" si="13">H27/H$4</f>
        <v>8.3822296730930432E-2</v>
      </c>
      <c r="J27" s="179">
        <f>K27/H27-1</f>
        <v>0.36499999999999999</v>
      </c>
      <c r="K27" s="163">
        <v>273</v>
      </c>
      <c r="L27" s="164">
        <f t="shared" ref="L27:L28" si="14">K27/K$4</f>
        <v>0.11323102447117378</v>
      </c>
      <c r="M27" s="179">
        <f>N27/K27-1</f>
        <v>0.30769230769230771</v>
      </c>
      <c r="N27" s="163">
        <v>357</v>
      </c>
      <c r="O27" s="437">
        <f t="shared" ref="O27:O28" si="15">N27/N$4</f>
        <v>0.15266196279666452</v>
      </c>
    </row>
    <row r="28" spans="1:29" ht="15" customHeight="1" x14ac:dyDescent="0.35">
      <c r="A28" s="190" t="s">
        <v>23</v>
      </c>
      <c r="B28" s="163">
        <v>2402</v>
      </c>
      <c r="C28" s="164">
        <f t="shared" si="11"/>
        <v>0.95621019108280259</v>
      </c>
      <c r="D28" s="179">
        <v>-2.4979184013321776E-3</v>
      </c>
      <c r="E28" s="163">
        <v>2396</v>
      </c>
      <c r="F28" s="164">
        <f t="shared" si="12"/>
        <v>0.93593749999999998</v>
      </c>
      <c r="G28" s="179">
        <f>H28/E28-1</f>
        <v>-8.7646076794657746E-2</v>
      </c>
      <c r="H28" s="163">
        <v>2186</v>
      </c>
      <c r="I28" s="164">
        <f t="shared" si="13"/>
        <v>0.91617770326906955</v>
      </c>
      <c r="J28" s="179">
        <f>K28/H28-1</f>
        <v>-2.1957913998170153E-2</v>
      </c>
      <c r="K28" s="163">
        <v>2138</v>
      </c>
      <c r="L28" s="164">
        <f t="shared" si="14"/>
        <v>0.88676897552882616</v>
      </c>
      <c r="M28" s="179">
        <f>N28/K28-1</f>
        <v>-7.3199251637043994E-2</v>
      </c>
      <c r="N28" s="163">
        <v>1981.5</v>
      </c>
      <c r="O28" s="437">
        <f t="shared" si="15"/>
        <v>0.84733803720333545</v>
      </c>
    </row>
    <row r="29" spans="1:29" ht="15" customHeight="1" x14ac:dyDescent="0.35">
      <c r="A29" s="188"/>
      <c r="O29" s="258"/>
    </row>
    <row r="30" spans="1:29" ht="15" customHeight="1" x14ac:dyDescent="0.35">
      <c r="A30" s="181"/>
      <c r="B30" s="182"/>
      <c r="C30" s="182"/>
      <c r="D30" s="183"/>
      <c r="E30" s="182"/>
      <c r="F30" s="182"/>
      <c r="G30" s="183"/>
      <c r="H30" s="182"/>
      <c r="I30" s="182"/>
      <c r="J30" s="183"/>
      <c r="K30" s="182"/>
      <c r="L30" s="182"/>
      <c r="M30" s="183"/>
      <c r="N30" s="182"/>
      <c r="O30" s="259"/>
    </row>
    <row r="31" spans="1:29" ht="15" customHeight="1" x14ac:dyDescent="0.2">
      <c r="A31" s="162" t="s">
        <v>145</v>
      </c>
    </row>
    <row r="32" spans="1:29" ht="15" customHeight="1" x14ac:dyDescent="0.2">
      <c r="A32" s="321" t="s">
        <v>101</v>
      </c>
    </row>
    <row r="34" spans="1:6" ht="15" customHeight="1" x14ac:dyDescent="0.35">
      <c r="A34"/>
      <c r="B34"/>
      <c r="C34"/>
      <c r="E34"/>
      <c r="F34"/>
    </row>
    <row r="35" spans="1:6" ht="15" customHeight="1" x14ac:dyDescent="0.35">
      <c r="A35"/>
      <c r="B35"/>
      <c r="C35"/>
      <c r="E35"/>
      <c r="F35"/>
    </row>
    <row r="36" spans="1:6" ht="15" customHeight="1" x14ac:dyDescent="0.35">
      <c r="A36"/>
      <c r="B36"/>
      <c r="C36"/>
      <c r="E36"/>
      <c r="F36"/>
    </row>
    <row r="37" spans="1:6" ht="15" customHeight="1" x14ac:dyDescent="0.35">
      <c r="A37"/>
      <c r="B37"/>
      <c r="C37"/>
      <c r="E37"/>
      <c r="F37"/>
    </row>
    <row r="38" spans="1:6" ht="15" customHeight="1" x14ac:dyDescent="0.35">
      <c r="A38"/>
      <c r="B38"/>
      <c r="C38"/>
      <c r="E38"/>
      <c r="F38"/>
    </row>
    <row r="39" spans="1:6" ht="15" customHeight="1" x14ac:dyDescent="0.35">
      <c r="A39"/>
      <c r="B39"/>
      <c r="C39"/>
      <c r="E39"/>
      <c r="F39"/>
    </row>
    <row r="40" spans="1:6" ht="15" customHeight="1" x14ac:dyDescent="0.35">
      <c r="A40"/>
      <c r="B40"/>
      <c r="C40"/>
      <c r="E40"/>
      <c r="F40"/>
    </row>
    <row r="41" spans="1:6" ht="15" customHeight="1" x14ac:dyDescent="0.35">
      <c r="A41"/>
      <c r="B41"/>
      <c r="C41"/>
      <c r="E41"/>
      <c r="F41"/>
    </row>
    <row r="42" spans="1:6" ht="15" customHeight="1" x14ac:dyDescent="0.35">
      <c r="A42"/>
      <c r="B42"/>
      <c r="C42"/>
      <c r="E42"/>
      <c r="F42"/>
    </row>
    <row r="43" spans="1:6" ht="15" customHeight="1" x14ac:dyDescent="0.35">
      <c r="A43"/>
      <c r="B43"/>
      <c r="C43"/>
      <c r="E43"/>
      <c r="F43"/>
    </row>
    <row r="44" spans="1:6" ht="15" customHeight="1" x14ac:dyDescent="0.35">
      <c r="A44"/>
      <c r="B44"/>
      <c r="C44"/>
      <c r="E44"/>
      <c r="F44"/>
    </row>
    <row r="45" spans="1:6" ht="15" customHeight="1" x14ac:dyDescent="0.35">
      <c r="A45"/>
      <c r="B45"/>
      <c r="C45"/>
      <c r="E45"/>
      <c r="F45"/>
    </row>
    <row r="46" spans="1:6" ht="15" customHeight="1" x14ac:dyDescent="0.35">
      <c r="E46" s="173"/>
      <c r="F46" s="173"/>
    </row>
    <row r="47" spans="1:6" ht="15" customHeight="1" x14ac:dyDescent="0.35">
      <c r="E47" s="173"/>
      <c r="F47" s="174"/>
    </row>
    <row r="48" spans="1:6" ht="15" customHeight="1" x14ac:dyDescent="0.3">
      <c r="B48" s="164"/>
      <c r="C48" s="164"/>
      <c r="E48" s="172"/>
      <c r="F48" s="172"/>
    </row>
    <row r="49" spans="2:3" ht="15" customHeight="1" x14ac:dyDescent="0.35">
      <c r="B49" s="164"/>
      <c r="C49" s="16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EF958-F9BD-4F90-BB8C-CF940D21389E}">
  <dimension ref="A1:G127"/>
  <sheetViews>
    <sheetView workbookViewId="0">
      <selection activeCell="C10" sqref="C10"/>
    </sheetView>
  </sheetViews>
  <sheetFormatPr defaultColWidth="9.1796875" defaultRowHeight="10.5" x14ac:dyDescent="0.2"/>
  <cols>
    <col min="1" max="1" width="97.453125" style="321" customWidth="1"/>
    <col min="2" max="2" width="43.81640625" style="362" bestFit="1" customWidth="1"/>
    <col min="3" max="3" width="9.1796875" style="360"/>
    <col min="4" max="4" width="55.453125" style="321" customWidth="1"/>
    <col min="5" max="5" width="13.1796875" style="321" customWidth="1"/>
    <col min="6" max="16384" width="9.1796875" style="321"/>
  </cols>
  <sheetData>
    <row r="1" spans="1:4" ht="33.75" customHeight="1" x14ac:dyDescent="0.3">
      <c r="A1" s="422" t="s">
        <v>376</v>
      </c>
    </row>
    <row r="3" spans="1:4" ht="13.5" x14ac:dyDescent="0.3">
      <c r="A3" s="364" t="s">
        <v>401</v>
      </c>
      <c r="B3" s="371" t="s">
        <v>418</v>
      </c>
      <c r="C3" s="365" t="s">
        <v>169</v>
      </c>
      <c r="D3" s="452" t="s">
        <v>425</v>
      </c>
    </row>
    <row r="4" spans="1:4" ht="13.5" x14ac:dyDescent="0.3">
      <c r="A4" s="364"/>
      <c r="B4" s="371" t="s">
        <v>419</v>
      </c>
      <c r="C4" s="365"/>
      <c r="D4" s="452"/>
    </row>
    <row r="5" spans="1:4" x14ac:dyDescent="0.2">
      <c r="A5" s="321" t="s">
        <v>368</v>
      </c>
      <c r="B5" s="361">
        <v>461</v>
      </c>
      <c r="C5" s="360">
        <f>B5/B$12</f>
        <v>6.8245743893412286E-2</v>
      </c>
      <c r="D5" s="452"/>
    </row>
    <row r="6" spans="1:4" x14ac:dyDescent="0.2">
      <c r="A6" s="321" t="s">
        <v>369</v>
      </c>
      <c r="B6" s="361">
        <v>2631</v>
      </c>
      <c r="C6" s="360">
        <f t="shared" ref="C6:C11" si="0">B6/B$12</f>
        <v>0.38948926720947447</v>
      </c>
      <c r="D6" s="452"/>
    </row>
    <row r="7" spans="1:4" x14ac:dyDescent="0.2">
      <c r="A7" s="321" t="s">
        <v>370</v>
      </c>
      <c r="B7" s="361">
        <v>511</v>
      </c>
      <c r="C7" s="360">
        <f t="shared" si="0"/>
        <v>7.5647668393782383E-2</v>
      </c>
      <c r="D7" s="452"/>
    </row>
    <row r="8" spans="1:4" x14ac:dyDescent="0.2">
      <c r="A8" s="321" t="s">
        <v>371</v>
      </c>
      <c r="B8" s="361">
        <v>506</v>
      </c>
      <c r="C8" s="360">
        <f t="shared" si="0"/>
        <v>7.4907475943745375E-2</v>
      </c>
      <c r="D8" s="452"/>
    </row>
    <row r="9" spans="1:4" x14ac:dyDescent="0.2">
      <c r="A9" s="321" t="s">
        <v>372</v>
      </c>
      <c r="B9" s="361">
        <v>873</v>
      </c>
      <c r="C9" s="360">
        <f t="shared" si="0"/>
        <v>0.12923760177646187</v>
      </c>
      <c r="D9" s="452"/>
    </row>
    <row r="10" spans="1:4" x14ac:dyDescent="0.2">
      <c r="A10" s="321" t="s">
        <v>373</v>
      </c>
      <c r="B10" s="361">
        <v>675</v>
      </c>
      <c r="C10" s="360">
        <f t="shared" si="0"/>
        <v>9.9925980754996299E-2</v>
      </c>
      <c r="D10" s="452"/>
    </row>
    <row r="11" spans="1:4" x14ac:dyDescent="0.2">
      <c r="A11" s="321" t="s">
        <v>374</v>
      </c>
      <c r="B11" s="361">
        <v>1098</v>
      </c>
      <c r="C11" s="360">
        <f t="shared" si="0"/>
        <v>0.1625462620281273</v>
      </c>
      <c r="D11" s="452"/>
    </row>
    <row r="12" spans="1:4" x14ac:dyDescent="0.2">
      <c r="A12" s="321" t="s">
        <v>0</v>
      </c>
      <c r="B12" s="361">
        <f>SUM(B5:B11)</f>
        <v>6755</v>
      </c>
      <c r="C12" s="360">
        <f>SUM(C5:C11)</f>
        <v>0.99999999999999989</v>
      </c>
      <c r="D12" s="452"/>
    </row>
    <row r="13" spans="1:4" x14ac:dyDescent="0.2">
      <c r="B13" s="361"/>
    </row>
    <row r="14" spans="1:4" ht="13.5" x14ac:dyDescent="0.3">
      <c r="A14" s="364" t="s">
        <v>402</v>
      </c>
      <c r="B14" s="371" t="s">
        <v>418</v>
      </c>
      <c r="C14" s="365" t="s">
        <v>169</v>
      </c>
      <c r="D14" s="452" t="s">
        <v>426</v>
      </c>
    </row>
    <row r="15" spans="1:4" ht="13.5" x14ac:dyDescent="0.3">
      <c r="A15" s="364"/>
      <c r="B15" s="371" t="s">
        <v>419</v>
      </c>
      <c r="C15" s="365"/>
      <c r="D15" s="452"/>
    </row>
    <row r="16" spans="1:4" x14ac:dyDescent="0.2">
      <c r="A16" s="321" t="s">
        <v>368</v>
      </c>
      <c r="B16" s="361">
        <v>385</v>
      </c>
      <c r="C16" s="360">
        <f>B16/B$23</f>
        <v>7.746478873239436E-2</v>
      </c>
      <c r="D16" s="452"/>
    </row>
    <row r="17" spans="1:7" x14ac:dyDescent="0.2">
      <c r="A17" s="321" t="s">
        <v>369</v>
      </c>
      <c r="B17" s="361">
        <v>1949</v>
      </c>
      <c r="C17" s="360">
        <f t="shared" ref="C17:C23" si="1">B17/B$23</f>
        <v>0.39215291750503017</v>
      </c>
      <c r="D17" s="452"/>
    </row>
    <row r="18" spans="1:7" x14ac:dyDescent="0.2">
      <c r="A18" s="321" t="s">
        <v>370</v>
      </c>
      <c r="B18" s="361">
        <v>368</v>
      </c>
      <c r="C18" s="360">
        <f t="shared" si="1"/>
        <v>7.4044265593561365E-2</v>
      </c>
      <c r="D18" s="452"/>
      <c r="G18" s="363"/>
    </row>
    <row r="19" spans="1:7" x14ac:dyDescent="0.2">
      <c r="A19" s="321" t="s">
        <v>371</v>
      </c>
      <c r="B19" s="361">
        <v>377</v>
      </c>
      <c r="C19" s="360">
        <f t="shared" si="1"/>
        <v>7.585513078470825E-2</v>
      </c>
      <c r="D19" s="452"/>
    </row>
    <row r="20" spans="1:7" x14ac:dyDescent="0.2">
      <c r="A20" s="321" t="s">
        <v>372</v>
      </c>
      <c r="B20" s="361">
        <v>764</v>
      </c>
      <c r="C20" s="360">
        <f t="shared" si="1"/>
        <v>0.15372233400402416</v>
      </c>
      <c r="D20" s="452"/>
    </row>
    <row r="21" spans="1:7" x14ac:dyDescent="0.2">
      <c r="A21" s="321" t="s">
        <v>373</v>
      </c>
      <c r="B21" s="361">
        <v>283</v>
      </c>
      <c r="C21" s="360">
        <f t="shared" si="1"/>
        <v>5.6941649899396381E-2</v>
      </c>
      <c r="D21" s="452"/>
    </row>
    <row r="22" spans="1:7" x14ac:dyDescent="0.2">
      <c r="A22" s="321" t="s">
        <v>374</v>
      </c>
      <c r="B22" s="361">
        <v>844</v>
      </c>
      <c r="C22" s="360">
        <f t="shared" si="1"/>
        <v>0.16981891348088532</v>
      </c>
      <c r="D22" s="452"/>
    </row>
    <row r="23" spans="1:7" x14ac:dyDescent="0.2">
      <c r="A23" s="321" t="s">
        <v>0</v>
      </c>
      <c r="B23" s="361">
        <f>SUM(B16:B22)</f>
        <v>4970</v>
      </c>
      <c r="C23" s="360">
        <f t="shared" si="1"/>
        <v>1</v>
      </c>
      <c r="D23" s="452"/>
      <c r="F23" s="362"/>
    </row>
    <row r="24" spans="1:7" x14ac:dyDescent="0.2">
      <c r="B24" s="361"/>
    </row>
    <row r="25" spans="1:7" ht="13.5" customHeight="1" x14ac:dyDescent="0.3">
      <c r="A25" s="364" t="s">
        <v>403</v>
      </c>
      <c r="B25" s="371" t="s">
        <v>418</v>
      </c>
      <c r="C25" s="365" t="s">
        <v>169</v>
      </c>
      <c r="D25" s="452" t="s">
        <v>427</v>
      </c>
    </row>
    <row r="26" spans="1:7" ht="13.5" x14ac:dyDescent="0.3">
      <c r="A26" s="364"/>
      <c r="B26" s="371" t="s">
        <v>419</v>
      </c>
      <c r="C26" s="365"/>
      <c r="D26" s="452"/>
    </row>
    <row r="27" spans="1:7" x14ac:dyDescent="0.2">
      <c r="A27" s="321" t="s">
        <v>368</v>
      </c>
      <c r="B27" s="361">
        <v>76</v>
      </c>
      <c r="C27" s="360">
        <f>B27/B$34</f>
        <v>4.2577030812324931E-2</v>
      </c>
      <c r="D27" s="452"/>
    </row>
    <row r="28" spans="1:7" x14ac:dyDescent="0.2">
      <c r="A28" s="321" t="s">
        <v>369</v>
      </c>
      <c r="B28" s="361">
        <v>682</v>
      </c>
      <c r="C28" s="360">
        <f t="shared" ref="C28:C34" si="2">B28/B$34</f>
        <v>0.38207282913165264</v>
      </c>
      <c r="D28" s="452"/>
    </row>
    <row r="29" spans="1:7" x14ac:dyDescent="0.2">
      <c r="A29" s="321" t="s">
        <v>370</v>
      </c>
      <c r="B29" s="361">
        <v>143</v>
      </c>
      <c r="C29" s="360">
        <f t="shared" si="2"/>
        <v>8.0112044817927178E-2</v>
      </c>
      <c r="D29" s="452"/>
    </row>
    <row r="30" spans="1:7" x14ac:dyDescent="0.2">
      <c r="A30" s="321" t="s">
        <v>371</v>
      </c>
      <c r="B30" s="361">
        <v>129</v>
      </c>
      <c r="C30" s="360">
        <f t="shared" si="2"/>
        <v>7.2268907563025217E-2</v>
      </c>
      <c r="D30" s="452"/>
    </row>
    <row r="31" spans="1:7" x14ac:dyDescent="0.2">
      <c r="A31" s="321" t="s">
        <v>372</v>
      </c>
      <c r="B31" s="361">
        <v>109</v>
      </c>
      <c r="C31" s="360">
        <f t="shared" si="2"/>
        <v>6.1064425770308121E-2</v>
      </c>
      <c r="D31" s="452"/>
    </row>
    <row r="32" spans="1:7" x14ac:dyDescent="0.2">
      <c r="A32" s="321" t="s">
        <v>373</v>
      </c>
      <c r="B32" s="361">
        <v>392</v>
      </c>
      <c r="C32" s="360">
        <f t="shared" si="2"/>
        <v>0.2196078431372549</v>
      </c>
      <c r="D32" s="452"/>
    </row>
    <row r="33" spans="1:6" x14ac:dyDescent="0.2">
      <c r="A33" s="321" t="s">
        <v>374</v>
      </c>
      <c r="B33" s="361">
        <v>254</v>
      </c>
      <c r="C33" s="360">
        <f t="shared" si="2"/>
        <v>0.142296918767507</v>
      </c>
      <c r="D33" s="452"/>
    </row>
    <row r="34" spans="1:6" x14ac:dyDescent="0.2">
      <c r="A34" s="321" t="s">
        <v>0</v>
      </c>
      <c r="B34" s="361">
        <f>SUM(B27:B33)</f>
        <v>1785</v>
      </c>
      <c r="C34" s="360">
        <f t="shared" si="2"/>
        <v>1</v>
      </c>
      <c r="D34" s="452"/>
      <c r="F34" s="362"/>
    </row>
    <row r="35" spans="1:6" x14ac:dyDescent="0.2">
      <c r="B35" s="361"/>
    </row>
    <row r="36" spans="1:6" ht="13.5" customHeight="1" x14ac:dyDescent="0.3">
      <c r="A36" s="364" t="s">
        <v>404</v>
      </c>
      <c r="B36" s="371" t="s">
        <v>418</v>
      </c>
      <c r="C36" s="365" t="s">
        <v>169</v>
      </c>
      <c r="D36" s="452" t="s">
        <v>428</v>
      </c>
    </row>
    <row r="37" spans="1:6" ht="13.5" x14ac:dyDescent="0.3">
      <c r="A37" s="364"/>
      <c r="B37" s="371" t="s">
        <v>419</v>
      </c>
      <c r="C37" s="365"/>
      <c r="D37" s="452"/>
    </row>
    <row r="38" spans="1:6" x14ac:dyDescent="0.2">
      <c r="A38" s="321" t="s">
        <v>368</v>
      </c>
      <c r="B38" s="361">
        <v>283</v>
      </c>
      <c r="C38" s="360">
        <f>B38/B$45</f>
        <v>0.10381511371973588</v>
      </c>
      <c r="D38" s="452"/>
    </row>
    <row r="39" spans="1:6" x14ac:dyDescent="0.2">
      <c r="A39" s="321" t="s">
        <v>369</v>
      </c>
      <c r="B39" s="361">
        <v>959</v>
      </c>
      <c r="C39" s="360">
        <f t="shared" ref="C39:C45" si="3">B39/B$45</f>
        <v>0.35179750550256789</v>
      </c>
      <c r="D39" s="452"/>
    </row>
    <row r="40" spans="1:6" x14ac:dyDescent="0.2">
      <c r="A40" s="321" t="s">
        <v>370</v>
      </c>
      <c r="B40" s="361">
        <v>66</v>
      </c>
      <c r="C40" s="360">
        <f t="shared" si="3"/>
        <v>2.4211298606016139E-2</v>
      </c>
      <c r="D40" s="452"/>
    </row>
    <row r="41" spans="1:6" x14ac:dyDescent="0.2">
      <c r="A41" s="321" t="s">
        <v>371</v>
      </c>
      <c r="B41" s="361">
        <v>352</v>
      </c>
      <c r="C41" s="360">
        <f t="shared" si="3"/>
        <v>0.12912692589875274</v>
      </c>
      <c r="D41" s="452"/>
    </row>
    <row r="42" spans="1:6" x14ac:dyDescent="0.2">
      <c r="A42" s="321" t="s">
        <v>372</v>
      </c>
      <c r="B42" s="361">
        <v>465</v>
      </c>
      <c r="C42" s="360">
        <f t="shared" si="3"/>
        <v>0.17057960381511372</v>
      </c>
      <c r="D42" s="452"/>
      <c r="F42" s="362"/>
    </row>
    <row r="43" spans="1:6" x14ac:dyDescent="0.2">
      <c r="A43" s="321" t="s">
        <v>373</v>
      </c>
      <c r="B43" s="361">
        <v>110</v>
      </c>
      <c r="C43" s="360">
        <f t="shared" si="3"/>
        <v>4.0352164343360232E-2</v>
      </c>
      <c r="D43" s="452"/>
    </row>
    <row r="44" spans="1:6" x14ac:dyDescent="0.2">
      <c r="A44" s="321" t="s">
        <v>374</v>
      </c>
      <c r="B44" s="361">
        <v>491</v>
      </c>
      <c r="C44" s="360">
        <f t="shared" si="3"/>
        <v>0.18011738811445341</v>
      </c>
      <c r="D44" s="452"/>
    </row>
    <row r="45" spans="1:6" x14ac:dyDescent="0.2">
      <c r="A45" s="321" t="s">
        <v>0</v>
      </c>
      <c r="B45" s="361">
        <f>SUM(B38:B44)</f>
        <v>2726</v>
      </c>
      <c r="C45" s="360">
        <f t="shared" si="3"/>
        <v>1</v>
      </c>
      <c r="D45" s="452"/>
    </row>
    <row r="46" spans="1:6" x14ac:dyDescent="0.2">
      <c r="B46" s="361"/>
    </row>
    <row r="47" spans="1:6" ht="13.5" customHeight="1" x14ac:dyDescent="0.3">
      <c r="A47" s="364" t="s">
        <v>405</v>
      </c>
      <c r="B47" s="371" t="s">
        <v>418</v>
      </c>
      <c r="C47" s="365" t="s">
        <v>169</v>
      </c>
      <c r="D47" s="452" t="s">
        <v>429</v>
      </c>
    </row>
    <row r="48" spans="1:6" ht="13.5" x14ac:dyDescent="0.3">
      <c r="A48" s="364"/>
      <c r="B48" s="371" t="s">
        <v>419</v>
      </c>
      <c r="C48" s="365"/>
      <c r="D48" s="452"/>
    </row>
    <row r="49" spans="1:4" x14ac:dyDescent="0.2">
      <c r="A49" s="321" t="s">
        <v>368</v>
      </c>
      <c r="B49" s="361">
        <v>145</v>
      </c>
      <c r="C49" s="360">
        <f>B49/B$56</f>
        <v>5.0699300699300696E-2</v>
      </c>
      <c r="D49" s="452"/>
    </row>
    <row r="50" spans="1:4" x14ac:dyDescent="0.2">
      <c r="A50" s="321" t="s">
        <v>369</v>
      </c>
      <c r="B50" s="361">
        <v>1158</v>
      </c>
      <c r="C50" s="360">
        <f t="shared" ref="C50:C56" si="4">B50/B$56</f>
        <v>0.40489510489510488</v>
      </c>
      <c r="D50" s="452"/>
    </row>
    <row r="51" spans="1:4" x14ac:dyDescent="0.2">
      <c r="A51" s="321" t="s">
        <v>370</v>
      </c>
      <c r="B51" s="361">
        <v>246</v>
      </c>
      <c r="C51" s="360">
        <f t="shared" si="4"/>
        <v>8.6013986013986007E-2</v>
      </c>
      <c r="D51" s="452"/>
    </row>
    <row r="52" spans="1:4" x14ac:dyDescent="0.2">
      <c r="A52" s="321" t="s">
        <v>371</v>
      </c>
      <c r="B52" s="361">
        <v>154</v>
      </c>
      <c r="C52" s="360">
        <f t="shared" si="4"/>
        <v>5.3846153846153849E-2</v>
      </c>
      <c r="D52" s="452"/>
    </row>
    <row r="53" spans="1:4" x14ac:dyDescent="0.2">
      <c r="A53" s="321" t="s">
        <v>372</v>
      </c>
      <c r="B53" s="361">
        <v>292</v>
      </c>
      <c r="C53" s="360">
        <f t="shared" si="4"/>
        <v>0.10209790209790209</v>
      </c>
      <c r="D53" s="452"/>
    </row>
    <row r="54" spans="1:4" x14ac:dyDescent="0.2">
      <c r="A54" s="321" t="s">
        <v>373</v>
      </c>
      <c r="B54" s="361">
        <v>411</v>
      </c>
      <c r="C54" s="360">
        <f t="shared" si="4"/>
        <v>0.1437062937062937</v>
      </c>
      <c r="D54" s="452"/>
    </row>
    <row r="55" spans="1:4" x14ac:dyDescent="0.2">
      <c r="A55" s="321" t="s">
        <v>374</v>
      </c>
      <c r="B55" s="361">
        <v>454</v>
      </c>
      <c r="C55" s="360">
        <f t="shared" si="4"/>
        <v>0.15874125874125875</v>
      </c>
      <c r="D55" s="452"/>
    </row>
    <row r="56" spans="1:4" x14ac:dyDescent="0.2">
      <c r="A56" s="321" t="s">
        <v>0</v>
      </c>
      <c r="B56" s="361">
        <f>SUM(B49:B55)</f>
        <v>2860</v>
      </c>
      <c r="C56" s="360">
        <f t="shared" si="4"/>
        <v>1</v>
      </c>
      <c r="D56" s="452"/>
    </row>
    <row r="57" spans="1:4" x14ac:dyDescent="0.2">
      <c r="B57" s="361"/>
    </row>
    <row r="58" spans="1:4" ht="13.5" x14ac:dyDescent="0.3">
      <c r="A58" s="364" t="s">
        <v>406</v>
      </c>
      <c r="B58" s="371" t="s">
        <v>418</v>
      </c>
      <c r="C58" s="365" t="s">
        <v>169</v>
      </c>
      <c r="D58" s="452" t="s">
        <v>430</v>
      </c>
    </row>
    <row r="59" spans="1:4" ht="13.5" x14ac:dyDescent="0.3">
      <c r="A59" s="364"/>
      <c r="B59" s="371" t="s">
        <v>419</v>
      </c>
      <c r="C59" s="365"/>
      <c r="D59" s="452"/>
    </row>
    <row r="60" spans="1:4" x14ac:dyDescent="0.2">
      <c r="A60" s="321" t="s">
        <v>368</v>
      </c>
      <c r="B60" s="361">
        <v>33</v>
      </c>
      <c r="C60" s="360">
        <f>B60/B$67</f>
        <v>2.8229255774165955E-2</v>
      </c>
      <c r="D60" s="452"/>
    </row>
    <row r="61" spans="1:4" x14ac:dyDescent="0.2">
      <c r="A61" s="321" t="s">
        <v>369</v>
      </c>
      <c r="B61" s="361">
        <v>514</v>
      </c>
      <c r="C61" s="360">
        <f t="shared" ref="C61:C67" si="5">B61/B$67</f>
        <v>0.43969204448246363</v>
      </c>
      <c r="D61" s="452"/>
    </row>
    <row r="62" spans="1:4" x14ac:dyDescent="0.2">
      <c r="A62" s="321" t="s">
        <v>370</v>
      </c>
      <c r="B62" s="361">
        <v>199</v>
      </c>
      <c r="C62" s="360">
        <f t="shared" si="5"/>
        <v>0.17023096663815226</v>
      </c>
      <c r="D62" s="452"/>
    </row>
    <row r="63" spans="1:4" x14ac:dyDescent="0.2">
      <c r="A63" s="321" t="s">
        <v>371</v>
      </c>
      <c r="B63" s="361">
        <v>0</v>
      </c>
      <c r="C63" s="360">
        <f t="shared" si="5"/>
        <v>0</v>
      </c>
      <c r="D63" s="452"/>
    </row>
    <row r="64" spans="1:4" x14ac:dyDescent="0.2">
      <c r="A64" s="321" t="s">
        <v>372</v>
      </c>
      <c r="B64" s="361">
        <v>116</v>
      </c>
      <c r="C64" s="360">
        <f t="shared" si="5"/>
        <v>9.9230111206159113E-2</v>
      </c>
      <c r="D64" s="452"/>
    </row>
    <row r="65" spans="1:4" x14ac:dyDescent="0.2">
      <c r="A65" s="321" t="s">
        <v>373</v>
      </c>
      <c r="B65" s="361">
        <v>154</v>
      </c>
      <c r="C65" s="360">
        <f t="shared" si="5"/>
        <v>0.1317365269461078</v>
      </c>
      <c r="D65" s="452"/>
    </row>
    <row r="66" spans="1:4" x14ac:dyDescent="0.2">
      <c r="A66" s="321" t="s">
        <v>374</v>
      </c>
      <c r="B66" s="361">
        <v>153</v>
      </c>
      <c r="C66" s="360">
        <f t="shared" si="5"/>
        <v>0.13088109495295125</v>
      </c>
      <c r="D66" s="452"/>
    </row>
    <row r="67" spans="1:4" x14ac:dyDescent="0.2">
      <c r="A67" s="321" t="s">
        <v>0</v>
      </c>
      <c r="B67" s="361">
        <f>SUM(B60:B66)</f>
        <v>1169</v>
      </c>
      <c r="C67" s="360">
        <f t="shared" si="5"/>
        <v>1</v>
      </c>
      <c r="D67" s="452"/>
    </row>
    <row r="68" spans="1:4" x14ac:dyDescent="0.2">
      <c r="B68" s="361"/>
    </row>
    <row r="69" spans="1:4" ht="13.5" x14ac:dyDescent="0.3">
      <c r="A69" s="364" t="s">
        <v>407</v>
      </c>
      <c r="B69" s="371" t="s">
        <v>418</v>
      </c>
      <c r="C69" s="365" t="s">
        <v>169</v>
      </c>
      <c r="D69" s="452" t="s">
        <v>431</v>
      </c>
    </row>
    <row r="70" spans="1:4" ht="13.5" x14ac:dyDescent="0.3">
      <c r="A70" s="364"/>
      <c r="B70" s="371" t="s">
        <v>419</v>
      </c>
      <c r="C70" s="365"/>
      <c r="D70" s="452"/>
    </row>
    <row r="71" spans="1:4" x14ac:dyDescent="0.2">
      <c r="A71" s="321" t="s">
        <v>368</v>
      </c>
      <c r="B71" s="361">
        <v>237</v>
      </c>
      <c r="C71" s="360">
        <f>B71/B$78</f>
        <v>6.2964930924548357E-2</v>
      </c>
      <c r="D71" s="452"/>
    </row>
    <row r="72" spans="1:4" x14ac:dyDescent="0.2">
      <c r="A72" s="321" t="s">
        <v>369</v>
      </c>
      <c r="B72" s="361">
        <v>1689</v>
      </c>
      <c r="C72" s="360">
        <f t="shared" ref="C72:C78" si="6">B72/B$78</f>
        <v>0.44872476089266738</v>
      </c>
      <c r="D72" s="452"/>
    </row>
    <row r="73" spans="1:4" x14ac:dyDescent="0.2">
      <c r="A73" s="321" t="s">
        <v>370</v>
      </c>
      <c r="B73" s="361">
        <v>362</v>
      </c>
      <c r="C73" s="360">
        <f t="shared" si="6"/>
        <v>9.6174282678002126E-2</v>
      </c>
      <c r="D73" s="452"/>
    </row>
    <row r="74" spans="1:4" x14ac:dyDescent="0.2">
      <c r="A74" s="321" t="s">
        <v>371</v>
      </c>
      <c r="B74" s="361">
        <v>234</v>
      </c>
      <c r="C74" s="360">
        <f t="shared" si="6"/>
        <v>6.2167906482465465E-2</v>
      </c>
      <c r="D74" s="452"/>
    </row>
    <row r="75" spans="1:4" x14ac:dyDescent="0.2">
      <c r="A75" s="321" t="s">
        <v>372</v>
      </c>
      <c r="B75" s="361">
        <v>525</v>
      </c>
      <c r="C75" s="360">
        <f t="shared" si="6"/>
        <v>0.13947927736450585</v>
      </c>
      <c r="D75" s="452"/>
    </row>
    <row r="76" spans="1:4" x14ac:dyDescent="0.2">
      <c r="A76" s="321" t="s">
        <v>373</v>
      </c>
      <c r="B76" s="361">
        <v>225</v>
      </c>
      <c r="C76" s="360">
        <f t="shared" si="6"/>
        <v>5.9776833156216791E-2</v>
      </c>
      <c r="D76" s="452"/>
    </row>
    <row r="77" spans="1:4" x14ac:dyDescent="0.2">
      <c r="A77" s="321" t="s">
        <v>374</v>
      </c>
      <c r="B77" s="361">
        <v>492</v>
      </c>
      <c r="C77" s="360">
        <f t="shared" si="6"/>
        <v>0.13071200850159406</v>
      </c>
      <c r="D77" s="452"/>
    </row>
    <row r="78" spans="1:4" x14ac:dyDescent="0.2">
      <c r="A78" s="321" t="s">
        <v>0</v>
      </c>
      <c r="B78" s="361">
        <f>SUM(B71:B77)</f>
        <v>3764</v>
      </c>
      <c r="C78" s="360">
        <f t="shared" si="6"/>
        <v>1</v>
      </c>
      <c r="D78" s="452"/>
    </row>
    <row r="79" spans="1:4" x14ac:dyDescent="0.2">
      <c r="B79" s="361"/>
    </row>
    <row r="80" spans="1:4" ht="13.5" customHeight="1" x14ac:dyDescent="0.3">
      <c r="A80" s="364" t="s">
        <v>408</v>
      </c>
      <c r="B80" s="371" t="s">
        <v>418</v>
      </c>
      <c r="C80" s="365" t="s">
        <v>169</v>
      </c>
      <c r="D80" s="452" t="s">
        <v>432</v>
      </c>
    </row>
    <row r="81" spans="1:4" ht="13.5" x14ac:dyDescent="0.3">
      <c r="A81" s="364"/>
      <c r="B81" s="371" t="s">
        <v>419</v>
      </c>
      <c r="C81" s="365"/>
      <c r="D81" s="452"/>
    </row>
    <row r="82" spans="1:4" x14ac:dyDescent="0.2">
      <c r="A82" s="321" t="s">
        <v>368</v>
      </c>
      <c r="B82" s="361">
        <v>163</v>
      </c>
      <c r="C82" s="360">
        <f>B82/B$89</f>
        <v>7.6633756464504002E-2</v>
      </c>
      <c r="D82" s="452"/>
    </row>
    <row r="83" spans="1:4" x14ac:dyDescent="0.2">
      <c r="A83" s="321" t="s">
        <v>369</v>
      </c>
      <c r="B83" s="361">
        <v>786</v>
      </c>
      <c r="C83" s="360">
        <f t="shared" ref="C83:C89" si="7">B83/B$89</f>
        <v>0.36953455571227078</v>
      </c>
      <c r="D83" s="452"/>
    </row>
    <row r="84" spans="1:4" x14ac:dyDescent="0.2">
      <c r="A84" s="321" t="s">
        <v>370</v>
      </c>
      <c r="B84" s="361">
        <v>115</v>
      </c>
      <c r="C84" s="360">
        <f t="shared" si="7"/>
        <v>5.4066760695815702E-2</v>
      </c>
      <c r="D84" s="452"/>
    </row>
    <row r="85" spans="1:4" x14ac:dyDescent="0.2">
      <c r="A85" s="321" t="s">
        <v>371</v>
      </c>
      <c r="B85" s="361">
        <v>218</v>
      </c>
      <c r="C85" s="360">
        <f t="shared" si="7"/>
        <v>0.10249177244945933</v>
      </c>
      <c r="D85" s="452"/>
    </row>
    <row r="86" spans="1:4" x14ac:dyDescent="0.2">
      <c r="A86" s="321" t="s">
        <v>372</v>
      </c>
      <c r="B86" s="361">
        <v>253</v>
      </c>
      <c r="C86" s="360">
        <f t="shared" si="7"/>
        <v>0.11894687353079454</v>
      </c>
      <c r="D86" s="452"/>
    </row>
    <row r="87" spans="1:4" x14ac:dyDescent="0.2">
      <c r="A87" s="321" t="s">
        <v>373</v>
      </c>
      <c r="B87" s="361">
        <v>211</v>
      </c>
      <c r="C87" s="360">
        <f t="shared" si="7"/>
        <v>9.9200752233192288E-2</v>
      </c>
      <c r="D87" s="452"/>
    </row>
    <row r="88" spans="1:4" x14ac:dyDescent="0.2">
      <c r="A88" s="321" t="s">
        <v>374</v>
      </c>
      <c r="B88" s="361">
        <v>381</v>
      </c>
      <c r="C88" s="360">
        <f t="shared" si="7"/>
        <v>0.17912552891396333</v>
      </c>
      <c r="D88" s="452"/>
    </row>
    <row r="89" spans="1:4" x14ac:dyDescent="0.2">
      <c r="A89" s="321" t="s">
        <v>0</v>
      </c>
      <c r="B89" s="361">
        <f>SUM(B82:B88)</f>
        <v>2127</v>
      </c>
      <c r="C89" s="360">
        <f t="shared" si="7"/>
        <v>1</v>
      </c>
      <c r="D89" s="452"/>
    </row>
    <row r="90" spans="1:4" x14ac:dyDescent="0.2">
      <c r="B90" s="361"/>
    </row>
    <row r="91" spans="1:4" ht="13.5" customHeight="1" x14ac:dyDescent="0.3">
      <c r="A91" s="364" t="s">
        <v>409</v>
      </c>
      <c r="B91" s="371" t="s">
        <v>418</v>
      </c>
      <c r="C91" s="365" t="s">
        <v>169</v>
      </c>
      <c r="D91" s="452" t="s">
        <v>433</v>
      </c>
    </row>
    <row r="92" spans="1:4" ht="13.5" x14ac:dyDescent="0.3">
      <c r="A92" s="364"/>
      <c r="B92" s="371" t="s">
        <v>419</v>
      </c>
      <c r="C92" s="365"/>
      <c r="D92" s="452"/>
    </row>
    <row r="93" spans="1:4" x14ac:dyDescent="0.2">
      <c r="A93" s="321" t="s">
        <v>368</v>
      </c>
      <c r="B93" s="361">
        <v>61</v>
      </c>
      <c r="C93" s="360">
        <f>B93/B$100</f>
        <v>7.0601851851851846E-2</v>
      </c>
      <c r="D93" s="452"/>
    </row>
    <row r="94" spans="1:4" x14ac:dyDescent="0.2">
      <c r="A94" s="321" t="s">
        <v>369</v>
      </c>
      <c r="B94" s="361">
        <v>156</v>
      </c>
      <c r="C94" s="360">
        <f t="shared" ref="C94:C100" si="8">B94/B$100</f>
        <v>0.18055555555555555</v>
      </c>
      <c r="D94" s="452"/>
    </row>
    <row r="95" spans="1:4" x14ac:dyDescent="0.2">
      <c r="A95" s="321" t="s">
        <v>370</v>
      </c>
      <c r="B95" s="361">
        <v>34</v>
      </c>
      <c r="C95" s="360">
        <f t="shared" si="8"/>
        <v>3.9351851851851853E-2</v>
      </c>
      <c r="D95" s="452"/>
    </row>
    <row r="96" spans="1:4" x14ac:dyDescent="0.2">
      <c r="A96" s="321" t="s">
        <v>371</v>
      </c>
      <c r="B96" s="361">
        <v>54</v>
      </c>
      <c r="C96" s="360">
        <f t="shared" si="8"/>
        <v>6.25E-2</v>
      </c>
      <c r="D96" s="452"/>
    </row>
    <row r="97" spans="1:4" x14ac:dyDescent="0.2">
      <c r="A97" s="321" t="s">
        <v>372</v>
      </c>
      <c r="B97" s="361">
        <v>95</v>
      </c>
      <c r="C97" s="360">
        <f t="shared" si="8"/>
        <v>0.10995370370370371</v>
      </c>
      <c r="D97" s="452"/>
    </row>
    <row r="98" spans="1:4" x14ac:dyDescent="0.2">
      <c r="A98" s="321" t="s">
        <v>373</v>
      </c>
      <c r="B98" s="361">
        <v>239</v>
      </c>
      <c r="C98" s="360">
        <f t="shared" si="8"/>
        <v>0.27662037037037035</v>
      </c>
      <c r="D98" s="452"/>
    </row>
    <row r="99" spans="1:4" x14ac:dyDescent="0.2">
      <c r="A99" s="321" t="s">
        <v>374</v>
      </c>
      <c r="B99" s="361">
        <v>225</v>
      </c>
      <c r="C99" s="360">
        <f t="shared" si="8"/>
        <v>0.26041666666666669</v>
      </c>
      <c r="D99" s="452"/>
    </row>
    <row r="100" spans="1:4" x14ac:dyDescent="0.2">
      <c r="A100" s="321" t="s">
        <v>0</v>
      </c>
      <c r="B100" s="361">
        <f>SUM(B93:B99)</f>
        <v>864</v>
      </c>
      <c r="C100" s="360">
        <f t="shared" si="8"/>
        <v>1</v>
      </c>
      <c r="D100" s="452"/>
    </row>
    <row r="101" spans="1:4" x14ac:dyDescent="0.2">
      <c r="A101" s="366"/>
      <c r="B101" s="368"/>
      <c r="C101" s="369"/>
    </row>
    <row r="103" spans="1:4" x14ac:dyDescent="0.2">
      <c r="A103" s="381" t="s">
        <v>411</v>
      </c>
      <c r="B103" s="377"/>
      <c r="C103" s="378"/>
    </row>
    <row r="104" spans="1:4" x14ac:dyDescent="0.2">
      <c r="A104" s="321" t="s">
        <v>377</v>
      </c>
    </row>
    <row r="105" spans="1:4" x14ac:dyDescent="0.2">
      <c r="A105" s="321" t="s">
        <v>378</v>
      </c>
    </row>
    <row r="106" spans="1:4" x14ac:dyDescent="0.2">
      <c r="A106" s="321" t="s">
        <v>379</v>
      </c>
    </row>
    <row r="107" spans="1:4" x14ac:dyDescent="0.2">
      <c r="A107" s="321" t="s">
        <v>380</v>
      </c>
    </row>
    <row r="108" spans="1:4" x14ac:dyDescent="0.2">
      <c r="A108" s="321" t="s">
        <v>381</v>
      </c>
    </row>
    <row r="109" spans="1:4" x14ac:dyDescent="0.2">
      <c r="A109" s="321" t="s">
        <v>382</v>
      </c>
    </row>
    <row r="110" spans="1:4" x14ac:dyDescent="0.2">
      <c r="A110" s="321" t="s">
        <v>383</v>
      </c>
    </row>
    <row r="112" spans="1:4" x14ac:dyDescent="0.2">
      <c r="A112" s="379" t="s">
        <v>399</v>
      </c>
      <c r="B112" s="380" t="s">
        <v>384</v>
      </c>
    </row>
    <row r="113" spans="1:2" x14ac:dyDescent="0.2">
      <c r="B113" s="370"/>
    </row>
    <row r="114" spans="1:2" x14ac:dyDescent="0.2">
      <c r="A114" s="321" t="s">
        <v>386</v>
      </c>
      <c r="B114" s="370">
        <v>2</v>
      </c>
    </row>
    <row r="115" spans="1:2" x14ac:dyDescent="0.2">
      <c r="A115" s="321" t="s">
        <v>388</v>
      </c>
      <c r="B115" s="370">
        <v>2</v>
      </c>
    </row>
    <row r="116" spans="1:2" x14ac:dyDescent="0.2">
      <c r="A116" s="321" t="s">
        <v>391</v>
      </c>
      <c r="B116" s="370">
        <v>2</v>
      </c>
    </row>
    <row r="117" spans="1:2" x14ac:dyDescent="0.2">
      <c r="A117" s="321" t="s">
        <v>396</v>
      </c>
      <c r="B117" s="370">
        <v>2</v>
      </c>
    </row>
    <row r="118" spans="1:2" x14ac:dyDescent="0.2">
      <c r="A118" s="321" t="s">
        <v>385</v>
      </c>
      <c r="B118" s="370">
        <v>3</v>
      </c>
    </row>
    <row r="119" spans="1:2" x14ac:dyDescent="0.2">
      <c r="A119" s="321" t="s">
        <v>389</v>
      </c>
      <c r="B119" s="370">
        <v>3</v>
      </c>
    </row>
    <row r="120" spans="1:2" x14ac:dyDescent="0.2">
      <c r="A120" s="321" t="s">
        <v>390</v>
      </c>
      <c r="B120" s="370">
        <v>3</v>
      </c>
    </row>
    <row r="121" spans="1:2" x14ac:dyDescent="0.2">
      <c r="A121" s="321" t="s">
        <v>392</v>
      </c>
      <c r="B121" s="370">
        <v>3</v>
      </c>
    </row>
    <row r="122" spans="1:2" x14ac:dyDescent="0.2">
      <c r="A122" s="321" t="s">
        <v>393</v>
      </c>
      <c r="B122" s="370">
        <v>4</v>
      </c>
    </row>
    <row r="123" spans="1:2" x14ac:dyDescent="0.2">
      <c r="A123" s="321" t="s">
        <v>397</v>
      </c>
      <c r="B123" s="370">
        <v>3</v>
      </c>
    </row>
    <row r="124" spans="1:2" x14ac:dyDescent="0.2">
      <c r="A124" s="321" t="s">
        <v>387</v>
      </c>
      <c r="B124" s="370">
        <v>4</v>
      </c>
    </row>
    <row r="125" spans="1:2" x14ac:dyDescent="0.2">
      <c r="A125" s="321" t="s">
        <v>394</v>
      </c>
      <c r="B125" s="370">
        <v>4</v>
      </c>
    </row>
    <row r="126" spans="1:2" x14ac:dyDescent="0.2">
      <c r="A126" s="321" t="s">
        <v>395</v>
      </c>
      <c r="B126" s="370">
        <v>4</v>
      </c>
    </row>
    <row r="127" spans="1:2" x14ac:dyDescent="0.2">
      <c r="A127" s="321" t="s">
        <v>398</v>
      </c>
      <c r="B127" s="370">
        <v>4</v>
      </c>
    </row>
  </sheetData>
  <mergeCells count="9">
    <mergeCell ref="D69:D78"/>
    <mergeCell ref="D80:D89"/>
    <mergeCell ref="D91:D100"/>
    <mergeCell ref="D3:D12"/>
    <mergeCell ref="D14:D23"/>
    <mergeCell ref="D25:D34"/>
    <mergeCell ref="D36:D45"/>
    <mergeCell ref="D47:D56"/>
    <mergeCell ref="D58:D6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31C1-73BD-4806-93FE-F06A160D5699}">
  <dimension ref="A1:G127"/>
  <sheetViews>
    <sheetView topLeftCell="A63" workbookViewId="0">
      <selection activeCell="G92" sqref="G92"/>
    </sheetView>
  </sheetViews>
  <sheetFormatPr defaultColWidth="9.1796875" defaultRowHeight="10.5" x14ac:dyDescent="0.2"/>
  <cols>
    <col min="1" max="1" width="91.453125" style="321" bestFit="1" customWidth="1"/>
    <col min="2" max="2" width="43.81640625" style="362" bestFit="1" customWidth="1"/>
    <col min="3" max="3" width="9.1796875" style="360"/>
    <col min="4" max="4" width="56.08984375" style="321" customWidth="1"/>
    <col min="5" max="16384" width="9.1796875" style="321"/>
  </cols>
  <sheetData>
    <row r="1" spans="1:4" ht="15" x14ac:dyDescent="0.3">
      <c r="A1" s="367" t="s">
        <v>376</v>
      </c>
    </row>
    <row r="3" spans="1:4" ht="13.5" x14ac:dyDescent="0.3">
      <c r="A3" s="364" t="s">
        <v>401</v>
      </c>
      <c r="B3" s="371" t="s">
        <v>375</v>
      </c>
      <c r="C3" s="365" t="s">
        <v>169</v>
      </c>
      <c r="D3" s="452" t="s">
        <v>434</v>
      </c>
    </row>
    <row r="4" spans="1:4" ht="13.5" x14ac:dyDescent="0.3">
      <c r="A4" s="364"/>
      <c r="B4" s="371" t="s">
        <v>400</v>
      </c>
      <c r="C4" s="365"/>
      <c r="D4" s="452"/>
    </row>
    <row r="5" spans="1:4" x14ac:dyDescent="0.2">
      <c r="A5" s="321" t="s">
        <v>368</v>
      </c>
      <c r="B5" s="361">
        <v>431</v>
      </c>
      <c r="C5" s="360">
        <f>B5/B$12</f>
        <v>5.6822676334871459E-2</v>
      </c>
      <c r="D5" s="452"/>
    </row>
    <row r="6" spans="1:4" x14ac:dyDescent="0.2">
      <c r="A6" s="321" t="s">
        <v>369</v>
      </c>
      <c r="B6" s="361">
        <v>2872</v>
      </c>
      <c r="C6" s="360">
        <f t="shared" ref="C6:C11" si="0">B6/B$12</f>
        <v>0.37864205669083717</v>
      </c>
      <c r="D6" s="452"/>
    </row>
    <row r="7" spans="1:4" x14ac:dyDescent="0.2">
      <c r="A7" s="321" t="s">
        <v>370</v>
      </c>
      <c r="B7" s="361">
        <v>597</v>
      </c>
      <c r="C7" s="360">
        <f t="shared" si="0"/>
        <v>7.8707976268951874E-2</v>
      </c>
      <c r="D7" s="452"/>
    </row>
    <row r="8" spans="1:4" x14ac:dyDescent="0.2">
      <c r="A8" s="321" t="s">
        <v>371</v>
      </c>
      <c r="B8" s="361">
        <v>580</v>
      </c>
      <c r="C8" s="360">
        <f t="shared" si="0"/>
        <v>7.6466710613052075E-2</v>
      </c>
      <c r="D8" s="452"/>
    </row>
    <row r="9" spans="1:4" x14ac:dyDescent="0.2">
      <c r="A9" s="321" t="s">
        <v>372</v>
      </c>
      <c r="B9" s="361">
        <v>1092</v>
      </c>
      <c r="C9" s="360">
        <f t="shared" si="0"/>
        <v>0.14396835860250495</v>
      </c>
      <c r="D9" s="452"/>
    </row>
    <row r="10" spans="1:4" x14ac:dyDescent="0.2">
      <c r="A10" s="321" t="s">
        <v>373</v>
      </c>
      <c r="B10" s="361">
        <v>755</v>
      </c>
      <c r="C10" s="360">
        <f t="shared" si="0"/>
        <v>9.9538562953197102E-2</v>
      </c>
      <c r="D10" s="452"/>
    </row>
    <row r="11" spans="1:4" x14ac:dyDescent="0.2">
      <c r="A11" s="321" t="s">
        <v>374</v>
      </c>
      <c r="B11" s="361">
        <v>1258</v>
      </c>
      <c r="C11" s="360">
        <f t="shared" si="0"/>
        <v>0.16585365853658537</v>
      </c>
      <c r="D11" s="452"/>
    </row>
    <row r="12" spans="1:4" x14ac:dyDescent="0.2">
      <c r="A12" s="321" t="s">
        <v>0</v>
      </c>
      <c r="B12" s="361">
        <f>SUM(B5:B11)</f>
        <v>7585</v>
      </c>
      <c r="C12" s="360">
        <f>SUM(C5:C11)</f>
        <v>1</v>
      </c>
      <c r="D12" s="452"/>
    </row>
    <row r="13" spans="1:4" x14ac:dyDescent="0.2">
      <c r="B13" s="361"/>
    </row>
    <row r="14" spans="1:4" ht="13.5" x14ac:dyDescent="0.3">
      <c r="A14" s="364" t="s">
        <v>402</v>
      </c>
      <c r="B14" s="371" t="s">
        <v>375</v>
      </c>
      <c r="C14" s="365" t="s">
        <v>169</v>
      </c>
      <c r="D14" s="452" t="s">
        <v>435</v>
      </c>
    </row>
    <row r="15" spans="1:4" ht="13.5" x14ac:dyDescent="0.3">
      <c r="A15" s="364"/>
      <c r="B15" s="371" t="s">
        <v>400</v>
      </c>
      <c r="C15" s="365"/>
      <c r="D15" s="452"/>
    </row>
    <row r="16" spans="1:4" x14ac:dyDescent="0.2">
      <c r="A16" s="321" t="s">
        <v>368</v>
      </c>
      <c r="B16" s="361">
        <v>367</v>
      </c>
      <c r="C16" s="360">
        <f>B16/B$23</f>
        <v>6.3981868898186883E-2</v>
      </c>
      <c r="D16" s="452"/>
    </row>
    <row r="17" spans="1:7" x14ac:dyDescent="0.2">
      <c r="A17" s="321" t="s">
        <v>369</v>
      </c>
      <c r="B17" s="361">
        <v>2218</v>
      </c>
      <c r="C17" s="360">
        <f t="shared" ref="C17:C23" si="1">B17/B$23</f>
        <v>0.38668061366806139</v>
      </c>
      <c r="D17" s="452"/>
    </row>
    <row r="18" spans="1:7" x14ac:dyDescent="0.2">
      <c r="A18" s="321" t="s">
        <v>370</v>
      </c>
      <c r="B18" s="361">
        <v>455</v>
      </c>
      <c r="C18" s="360">
        <f t="shared" si="1"/>
        <v>7.9323570432357049E-2</v>
      </c>
      <c r="D18" s="452"/>
      <c r="G18" s="363"/>
    </row>
    <row r="19" spans="1:7" x14ac:dyDescent="0.2">
      <c r="A19" s="321" t="s">
        <v>371</v>
      </c>
      <c r="B19" s="361">
        <v>452</v>
      </c>
      <c r="C19" s="360">
        <f t="shared" si="1"/>
        <v>7.8800557880055785E-2</v>
      </c>
      <c r="D19" s="452"/>
    </row>
    <row r="20" spans="1:7" x14ac:dyDescent="0.2">
      <c r="A20" s="321" t="s">
        <v>372</v>
      </c>
      <c r="B20" s="361">
        <v>964</v>
      </c>
      <c r="C20" s="360">
        <f t="shared" si="1"/>
        <v>0.16806136680613668</v>
      </c>
      <c r="D20" s="452"/>
    </row>
    <row r="21" spans="1:7" x14ac:dyDescent="0.2">
      <c r="A21" s="321" t="s">
        <v>373</v>
      </c>
      <c r="B21" s="361">
        <v>298</v>
      </c>
      <c r="C21" s="360">
        <f t="shared" si="1"/>
        <v>5.1952580195258016E-2</v>
      </c>
      <c r="D21" s="452"/>
    </row>
    <row r="22" spans="1:7" x14ac:dyDescent="0.2">
      <c r="A22" s="321" t="s">
        <v>374</v>
      </c>
      <c r="B22" s="361">
        <v>982</v>
      </c>
      <c r="C22" s="360">
        <f t="shared" si="1"/>
        <v>0.1711994421199442</v>
      </c>
      <c r="D22" s="452"/>
    </row>
    <row r="23" spans="1:7" x14ac:dyDescent="0.2">
      <c r="A23" s="321" t="s">
        <v>0</v>
      </c>
      <c r="B23" s="361">
        <f>SUM(B16:B22)</f>
        <v>5736</v>
      </c>
      <c r="C23" s="360">
        <f t="shared" si="1"/>
        <v>1</v>
      </c>
      <c r="D23" s="452"/>
      <c r="F23" s="362"/>
    </row>
    <row r="24" spans="1:7" x14ac:dyDescent="0.2">
      <c r="B24" s="361"/>
    </row>
    <row r="25" spans="1:7" ht="13.5" x14ac:dyDescent="0.3">
      <c r="A25" s="364" t="s">
        <v>403</v>
      </c>
      <c r="B25" s="371" t="s">
        <v>375</v>
      </c>
      <c r="C25" s="365" t="s">
        <v>169</v>
      </c>
      <c r="D25" s="452" t="s">
        <v>436</v>
      </c>
    </row>
    <row r="26" spans="1:7" ht="13.5" x14ac:dyDescent="0.3">
      <c r="A26" s="364"/>
      <c r="B26" s="371" t="s">
        <v>400</v>
      </c>
      <c r="C26" s="365"/>
      <c r="D26" s="452"/>
    </row>
    <row r="27" spans="1:7" x14ac:dyDescent="0.2">
      <c r="A27" s="321" t="s">
        <v>368</v>
      </c>
      <c r="B27" s="361">
        <v>64</v>
      </c>
      <c r="C27" s="360">
        <f>B27/B$34</f>
        <v>3.4613304488912928E-2</v>
      </c>
      <c r="D27" s="452"/>
    </row>
    <row r="28" spans="1:7" x14ac:dyDescent="0.2">
      <c r="A28" s="321" t="s">
        <v>369</v>
      </c>
      <c r="B28" s="361">
        <v>654</v>
      </c>
      <c r="C28" s="360">
        <f t="shared" ref="C28:C34" si="2">B28/B$34</f>
        <v>0.35370470524607894</v>
      </c>
      <c r="D28" s="452"/>
    </row>
    <row r="29" spans="1:7" x14ac:dyDescent="0.2">
      <c r="A29" s="321" t="s">
        <v>370</v>
      </c>
      <c r="B29" s="361">
        <v>142</v>
      </c>
      <c r="C29" s="360">
        <f t="shared" si="2"/>
        <v>7.6798269334775557E-2</v>
      </c>
      <c r="D29" s="452"/>
    </row>
    <row r="30" spans="1:7" x14ac:dyDescent="0.2">
      <c r="A30" s="321" t="s">
        <v>371</v>
      </c>
      <c r="B30" s="361">
        <v>128</v>
      </c>
      <c r="C30" s="360">
        <f t="shared" si="2"/>
        <v>6.9226608977825857E-2</v>
      </c>
      <c r="D30" s="452"/>
    </row>
    <row r="31" spans="1:7" x14ac:dyDescent="0.2">
      <c r="A31" s="321" t="s">
        <v>372</v>
      </c>
      <c r="B31" s="361">
        <v>128</v>
      </c>
      <c r="C31" s="360">
        <f t="shared" si="2"/>
        <v>6.9226608977825857E-2</v>
      </c>
      <c r="D31" s="452"/>
    </row>
    <row r="32" spans="1:7" x14ac:dyDescent="0.2">
      <c r="A32" s="321" t="s">
        <v>373</v>
      </c>
      <c r="B32" s="361">
        <v>457</v>
      </c>
      <c r="C32" s="360">
        <f t="shared" si="2"/>
        <v>0.24716062736614386</v>
      </c>
      <c r="D32" s="452"/>
    </row>
    <row r="33" spans="1:6" x14ac:dyDescent="0.2">
      <c r="A33" s="321" t="s">
        <v>374</v>
      </c>
      <c r="B33" s="361">
        <v>276</v>
      </c>
      <c r="C33" s="360">
        <f t="shared" si="2"/>
        <v>0.14926987560843699</v>
      </c>
      <c r="D33" s="452"/>
    </row>
    <row r="34" spans="1:6" x14ac:dyDescent="0.2">
      <c r="A34" s="321" t="s">
        <v>0</v>
      </c>
      <c r="B34" s="361">
        <f>SUM(B27:B33)</f>
        <v>1849</v>
      </c>
      <c r="C34" s="360">
        <f t="shared" si="2"/>
        <v>1</v>
      </c>
      <c r="D34" s="452"/>
      <c r="F34" s="362"/>
    </row>
    <row r="35" spans="1:6" x14ac:dyDescent="0.2">
      <c r="B35" s="361"/>
    </row>
    <row r="36" spans="1:6" ht="13.5" x14ac:dyDescent="0.3">
      <c r="A36" s="364" t="s">
        <v>404</v>
      </c>
      <c r="B36" s="371" t="s">
        <v>375</v>
      </c>
      <c r="C36" s="365" t="s">
        <v>169</v>
      </c>
      <c r="D36" s="452" t="s">
        <v>437</v>
      </c>
    </row>
    <row r="37" spans="1:6" ht="13.5" x14ac:dyDescent="0.3">
      <c r="A37" s="364"/>
      <c r="B37" s="371" t="s">
        <v>400</v>
      </c>
      <c r="C37" s="365"/>
      <c r="D37" s="452"/>
    </row>
    <row r="38" spans="1:6" x14ac:dyDescent="0.2">
      <c r="A38" s="321" t="s">
        <v>368</v>
      </c>
      <c r="B38" s="361">
        <v>251</v>
      </c>
      <c r="C38" s="360">
        <f>B38/B$45</f>
        <v>8.3167660702451948E-2</v>
      </c>
      <c r="D38" s="452"/>
    </row>
    <row r="39" spans="1:6" x14ac:dyDescent="0.2">
      <c r="A39" s="321" t="s">
        <v>369</v>
      </c>
      <c r="B39" s="361">
        <v>1136</v>
      </c>
      <c r="C39" s="360">
        <f t="shared" ref="C39:C45" si="3">B39/B$45</f>
        <v>0.37640821736249169</v>
      </c>
      <c r="D39" s="452"/>
    </row>
    <row r="40" spans="1:6" x14ac:dyDescent="0.2">
      <c r="A40" s="321" t="s">
        <v>370</v>
      </c>
      <c r="B40" s="361">
        <v>74</v>
      </c>
      <c r="C40" s="360">
        <f t="shared" si="3"/>
        <v>2.4519549370444003E-2</v>
      </c>
      <c r="D40" s="452"/>
    </row>
    <row r="41" spans="1:6" x14ac:dyDescent="0.2">
      <c r="A41" s="321" t="s">
        <v>371</v>
      </c>
      <c r="B41" s="361">
        <v>427</v>
      </c>
      <c r="C41" s="360">
        <f t="shared" si="3"/>
        <v>0.14148442677269715</v>
      </c>
      <c r="D41" s="452"/>
    </row>
    <row r="42" spans="1:6" x14ac:dyDescent="0.2">
      <c r="A42" s="321" t="s">
        <v>372</v>
      </c>
      <c r="B42" s="361">
        <v>544</v>
      </c>
      <c r="C42" s="360">
        <f t="shared" si="3"/>
        <v>0.18025182239893969</v>
      </c>
      <c r="D42" s="452"/>
      <c r="F42" s="362"/>
    </row>
    <row r="43" spans="1:6" x14ac:dyDescent="0.2">
      <c r="A43" s="321" t="s">
        <v>373</v>
      </c>
      <c r="B43" s="361">
        <v>86</v>
      </c>
      <c r="C43" s="360">
        <f t="shared" si="3"/>
        <v>2.8495692511597084E-2</v>
      </c>
      <c r="D43" s="452"/>
    </row>
    <row r="44" spans="1:6" x14ac:dyDescent="0.2">
      <c r="A44" s="321" t="s">
        <v>374</v>
      </c>
      <c r="B44" s="361">
        <v>500</v>
      </c>
      <c r="C44" s="360">
        <f t="shared" si="3"/>
        <v>0.1656726308813784</v>
      </c>
      <c r="D44" s="452"/>
    </row>
    <row r="45" spans="1:6" x14ac:dyDescent="0.2">
      <c r="A45" s="321" t="s">
        <v>0</v>
      </c>
      <c r="B45" s="361">
        <f>SUM(B38:B44)</f>
        <v>3018</v>
      </c>
      <c r="C45" s="360">
        <f t="shared" si="3"/>
        <v>1</v>
      </c>
      <c r="D45" s="452"/>
    </row>
    <row r="46" spans="1:6" x14ac:dyDescent="0.2">
      <c r="B46" s="361"/>
    </row>
    <row r="47" spans="1:6" ht="13.5" x14ac:dyDescent="0.3">
      <c r="A47" s="364" t="s">
        <v>405</v>
      </c>
      <c r="B47" s="371" t="s">
        <v>375</v>
      </c>
      <c r="C47" s="365" t="s">
        <v>169</v>
      </c>
      <c r="D47" s="452" t="s">
        <v>438</v>
      </c>
    </row>
    <row r="48" spans="1:6" ht="13.5" x14ac:dyDescent="0.3">
      <c r="A48" s="364"/>
      <c r="B48" s="371" t="s">
        <v>400</v>
      </c>
      <c r="C48" s="365"/>
      <c r="D48" s="452"/>
    </row>
    <row r="49" spans="1:4" x14ac:dyDescent="0.2">
      <c r="A49" s="321" t="s">
        <v>368</v>
      </c>
      <c r="B49" s="361">
        <v>141</v>
      </c>
      <c r="C49" s="360">
        <f>B49/B$56</f>
        <v>4.2935444579780754E-2</v>
      </c>
      <c r="D49" s="452"/>
    </row>
    <row r="50" spans="1:4" x14ac:dyDescent="0.2">
      <c r="A50" s="321" t="s">
        <v>369</v>
      </c>
      <c r="B50" s="361">
        <v>1242</v>
      </c>
      <c r="C50" s="360">
        <f t="shared" ref="C50:C56" si="4">B50/B$56</f>
        <v>0.37819732034104753</v>
      </c>
      <c r="D50" s="452"/>
    </row>
    <row r="51" spans="1:4" x14ac:dyDescent="0.2">
      <c r="A51" s="321" t="s">
        <v>370</v>
      </c>
      <c r="B51" s="361">
        <v>309</v>
      </c>
      <c r="C51" s="360">
        <f t="shared" si="4"/>
        <v>9.4092570036540799E-2</v>
      </c>
      <c r="D51" s="452"/>
    </row>
    <row r="52" spans="1:4" x14ac:dyDescent="0.2">
      <c r="A52" s="321" t="s">
        <v>371</v>
      </c>
      <c r="B52" s="361">
        <v>153</v>
      </c>
      <c r="C52" s="360">
        <f t="shared" si="4"/>
        <v>4.658952496954933E-2</v>
      </c>
      <c r="D52" s="452"/>
    </row>
    <row r="53" spans="1:4" x14ac:dyDescent="0.2">
      <c r="A53" s="321" t="s">
        <v>372</v>
      </c>
      <c r="B53" s="361">
        <v>372</v>
      </c>
      <c r="C53" s="360">
        <f t="shared" si="4"/>
        <v>0.11327649208282582</v>
      </c>
      <c r="D53" s="452"/>
    </row>
    <row r="54" spans="1:4" x14ac:dyDescent="0.2">
      <c r="A54" s="321" t="s">
        <v>373</v>
      </c>
      <c r="B54" s="361">
        <v>475</v>
      </c>
      <c r="C54" s="360">
        <f t="shared" si="4"/>
        <v>0.14464068209500608</v>
      </c>
      <c r="D54" s="452"/>
    </row>
    <row r="55" spans="1:4" x14ac:dyDescent="0.2">
      <c r="A55" s="321" t="s">
        <v>374</v>
      </c>
      <c r="B55" s="361">
        <v>592</v>
      </c>
      <c r="C55" s="360">
        <f t="shared" si="4"/>
        <v>0.18026796589524968</v>
      </c>
      <c r="D55" s="452"/>
    </row>
    <row r="56" spans="1:4" x14ac:dyDescent="0.2">
      <c r="A56" s="321" t="s">
        <v>0</v>
      </c>
      <c r="B56" s="361">
        <f>SUM(B49:B55)</f>
        <v>3284</v>
      </c>
      <c r="C56" s="360">
        <f t="shared" si="4"/>
        <v>1</v>
      </c>
      <c r="D56" s="452"/>
    </row>
    <row r="57" spans="1:4" x14ac:dyDescent="0.2">
      <c r="B57" s="361"/>
    </row>
    <row r="58" spans="1:4" ht="13.5" x14ac:dyDescent="0.3">
      <c r="A58" s="364" t="s">
        <v>406</v>
      </c>
      <c r="B58" s="371" t="s">
        <v>375</v>
      </c>
      <c r="C58" s="365" t="s">
        <v>169</v>
      </c>
      <c r="D58" s="452" t="s">
        <v>439</v>
      </c>
    </row>
    <row r="59" spans="1:4" ht="13.5" x14ac:dyDescent="0.3">
      <c r="A59" s="364"/>
      <c r="B59" s="371" t="s">
        <v>400</v>
      </c>
      <c r="C59" s="365"/>
      <c r="D59" s="452"/>
    </row>
    <row r="60" spans="1:4" x14ac:dyDescent="0.2">
      <c r="A60" s="321" t="s">
        <v>368</v>
      </c>
      <c r="B60" s="361">
        <v>39</v>
      </c>
      <c r="C60" s="360">
        <f>B60/B$67</f>
        <v>3.0397505845674203E-2</v>
      </c>
      <c r="D60" s="452"/>
    </row>
    <row r="61" spans="1:4" x14ac:dyDescent="0.2">
      <c r="A61" s="321" t="s">
        <v>369</v>
      </c>
      <c r="B61" s="361">
        <v>494</v>
      </c>
      <c r="C61" s="360">
        <f t="shared" ref="C61:C67" si="5">B61/B$67</f>
        <v>0.38503507404520654</v>
      </c>
      <c r="D61" s="452"/>
    </row>
    <row r="62" spans="1:4" x14ac:dyDescent="0.2">
      <c r="A62" s="321" t="s">
        <v>370</v>
      </c>
      <c r="B62" s="361">
        <v>214</v>
      </c>
      <c r="C62" s="360">
        <f t="shared" si="5"/>
        <v>0.16679657053780203</v>
      </c>
      <c r="D62" s="452"/>
    </row>
    <row r="63" spans="1:4" x14ac:dyDescent="0.2">
      <c r="A63" s="321" t="s">
        <v>371</v>
      </c>
      <c r="B63" s="361">
        <v>0</v>
      </c>
      <c r="C63" s="360">
        <f t="shared" si="5"/>
        <v>0</v>
      </c>
      <c r="D63" s="452"/>
    </row>
    <row r="64" spans="1:4" x14ac:dyDescent="0.2">
      <c r="A64" s="321" t="s">
        <v>372</v>
      </c>
      <c r="B64" s="361">
        <v>176</v>
      </c>
      <c r="C64" s="360">
        <f t="shared" si="5"/>
        <v>0.13717848791894</v>
      </c>
      <c r="D64" s="452"/>
    </row>
    <row r="65" spans="1:4" x14ac:dyDescent="0.2">
      <c r="A65" s="321" t="s">
        <v>373</v>
      </c>
      <c r="B65" s="361">
        <v>194</v>
      </c>
      <c r="C65" s="360">
        <f t="shared" si="5"/>
        <v>0.15120810600155885</v>
      </c>
      <c r="D65" s="452"/>
    </row>
    <row r="66" spans="1:4" x14ac:dyDescent="0.2">
      <c r="A66" s="321" t="s">
        <v>374</v>
      </c>
      <c r="B66" s="361">
        <v>166</v>
      </c>
      <c r="C66" s="360">
        <f t="shared" si="5"/>
        <v>0.1293842556508184</v>
      </c>
      <c r="D66" s="452"/>
    </row>
    <row r="67" spans="1:4" x14ac:dyDescent="0.2">
      <c r="A67" s="321" t="s">
        <v>0</v>
      </c>
      <c r="B67" s="361">
        <f>SUM(B60:B66)</f>
        <v>1283</v>
      </c>
      <c r="C67" s="360">
        <f t="shared" si="5"/>
        <v>1</v>
      </c>
      <c r="D67" s="452"/>
    </row>
    <row r="68" spans="1:4" x14ac:dyDescent="0.2">
      <c r="B68" s="361"/>
    </row>
    <row r="69" spans="1:4" ht="13.5" x14ac:dyDescent="0.3">
      <c r="A69" s="364" t="s">
        <v>407</v>
      </c>
      <c r="B69" s="371" t="s">
        <v>375</v>
      </c>
      <c r="C69" s="365" t="s">
        <v>169</v>
      </c>
      <c r="D69" s="452" t="s">
        <v>440</v>
      </c>
    </row>
    <row r="70" spans="1:4" ht="13.5" x14ac:dyDescent="0.3">
      <c r="A70" s="364"/>
      <c r="B70" s="371" t="s">
        <v>400</v>
      </c>
      <c r="C70" s="365"/>
      <c r="D70" s="452"/>
    </row>
    <row r="71" spans="1:4" x14ac:dyDescent="0.2">
      <c r="A71" s="321" t="s">
        <v>368</v>
      </c>
      <c r="B71" s="361">
        <v>216</v>
      </c>
      <c r="C71" s="360">
        <f>B71/B$78</f>
        <v>5.0621045230841342E-2</v>
      </c>
      <c r="D71" s="452"/>
    </row>
    <row r="72" spans="1:4" x14ac:dyDescent="0.2">
      <c r="A72" s="321" t="s">
        <v>369</v>
      </c>
      <c r="B72" s="361">
        <v>1880</v>
      </c>
      <c r="C72" s="360">
        <f t="shared" ref="C72:C78" si="6">B72/B$78</f>
        <v>0.44059057886102648</v>
      </c>
      <c r="D72" s="452"/>
    </row>
    <row r="73" spans="1:4" x14ac:dyDescent="0.2">
      <c r="A73" s="321" t="s">
        <v>370</v>
      </c>
      <c r="B73" s="361">
        <v>468</v>
      </c>
      <c r="C73" s="360">
        <f t="shared" si="6"/>
        <v>0.10967893133348958</v>
      </c>
      <c r="D73" s="452"/>
    </row>
    <row r="74" spans="1:4" x14ac:dyDescent="0.2">
      <c r="A74" s="321" t="s">
        <v>371</v>
      </c>
      <c r="B74" s="361">
        <v>238</v>
      </c>
      <c r="C74" s="360">
        <f t="shared" si="6"/>
        <v>5.5776892430278883E-2</v>
      </c>
      <c r="D74" s="452"/>
    </row>
    <row r="75" spans="1:4" x14ac:dyDescent="0.2">
      <c r="A75" s="321" t="s">
        <v>372</v>
      </c>
      <c r="B75" s="361">
        <v>680</v>
      </c>
      <c r="C75" s="360">
        <f t="shared" si="6"/>
        <v>0.15936254980079681</v>
      </c>
      <c r="D75" s="452"/>
    </row>
    <row r="76" spans="1:4" x14ac:dyDescent="0.2">
      <c r="A76" s="321" t="s">
        <v>373</v>
      </c>
      <c r="B76" s="361">
        <v>249</v>
      </c>
      <c r="C76" s="360">
        <f t="shared" si="6"/>
        <v>5.8354816029997654E-2</v>
      </c>
      <c r="D76" s="452"/>
    </row>
    <row r="77" spans="1:4" x14ac:dyDescent="0.2">
      <c r="A77" s="321" t="s">
        <v>374</v>
      </c>
      <c r="B77" s="361">
        <v>536</v>
      </c>
      <c r="C77" s="360">
        <f t="shared" si="6"/>
        <v>0.12561518631356924</v>
      </c>
      <c r="D77" s="452"/>
    </row>
    <row r="78" spans="1:4" x14ac:dyDescent="0.2">
      <c r="A78" s="321" t="s">
        <v>0</v>
      </c>
      <c r="B78" s="361">
        <f>SUM(B71:B77)</f>
        <v>4267</v>
      </c>
      <c r="C78" s="360">
        <f t="shared" si="6"/>
        <v>1</v>
      </c>
      <c r="D78" s="452"/>
    </row>
    <row r="79" spans="1:4" x14ac:dyDescent="0.2">
      <c r="B79" s="361"/>
    </row>
    <row r="80" spans="1:4" ht="13.5" x14ac:dyDescent="0.3">
      <c r="A80" s="364" t="s">
        <v>408</v>
      </c>
      <c r="B80" s="371" t="s">
        <v>375</v>
      </c>
      <c r="C80" s="365" t="s">
        <v>169</v>
      </c>
      <c r="D80" s="452" t="s">
        <v>441</v>
      </c>
    </row>
    <row r="81" spans="1:4" ht="13.5" x14ac:dyDescent="0.3">
      <c r="A81" s="364"/>
      <c r="B81" s="371" t="s">
        <v>400</v>
      </c>
      <c r="C81" s="365"/>
      <c r="D81" s="452"/>
    </row>
    <row r="82" spans="1:4" x14ac:dyDescent="0.2">
      <c r="A82" s="321" t="s">
        <v>368</v>
      </c>
      <c r="B82" s="361">
        <v>143</v>
      </c>
      <c r="C82" s="360">
        <f>B82/B$89</f>
        <v>6.4240790655884991E-2</v>
      </c>
      <c r="D82" s="452"/>
    </row>
    <row r="83" spans="1:4" x14ac:dyDescent="0.2">
      <c r="A83" s="321" t="s">
        <v>369</v>
      </c>
      <c r="B83" s="361">
        <v>812</v>
      </c>
      <c r="C83" s="360">
        <f t="shared" ref="C83:C89" si="7">B83/B$89</f>
        <v>0.36477987421383645</v>
      </c>
      <c r="D83" s="452"/>
    </row>
    <row r="84" spans="1:4" x14ac:dyDescent="0.2">
      <c r="A84" s="321" t="s">
        <v>370</v>
      </c>
      <c r="B84" s="361">
        <v>110</v>
      </c>
      <c r="C84" s="360">
        <f t="shared" si="7"/>
        <v>4.9415992812219228E-2</v>
      </c>
      <c r="D84" s="452"/>
    </row>
    <row r="85" spans="1:4" x14ac:dyDescent="0.2">
      <c r="A85" s="321" t="s">
        <v>371</v>
      </c>
      <c r="B85" s="361">
        <v>277</v>
      </c>
      <c r="C85" s="360">
        <f t="shared" si="7"/>
        <v>0.12443845462713388</v>
      </c>
      <c r="D85" s="452"/>
    </row>
    <row r="86" spans="1:4" x14ac:dyDescent="0.2">
      <c r="A86" s="321" t="s">
        <v>372</v>
      </c>
      <c r="B86" s="361">
        <v>281</v>
      </c>
      <c r="C86" s="360">
        <f t="shared" si="7"/>
        <v>0.12623539982030549</v>
      </c>
      <c r="D86" s="452"/>
    </row>
    <row r="87" spans="1:4" x14ac:dyDescent="0.2">
      <c r="A87" s="321" t="s">
        <v>373</v>
      </c>
      <c r="B87" s="361">
        <v>164</v>
      </c>
      <c r="C87" s="360">
        <f t="shared" si="7"/>
        <v>7.3674752920035932E-2</v>
      </c>
      <c r="D87" s="452"/>
    </row>
    <row r="88" spans="1:4" x14ac:dyDescent="0.2">
      <c r="A88" s="321" t="s">
        <v>374</v>
      </c>
      <c r="B88" s="361">
        <v>439</v>
      </c>
      <c r="C88" s="360">
        <f t="shared" si="7"/>
        <v>0.197214734950584</v>
      </c>
      <c r="D88" s="452"/>
    </row>
    <row r="89" spans="1:4" x14ac:dyDescent="0.2">
      <c r="A89" s="321" t="s">
        <v>0</v>
      </c>
      <c r="B89" s="361">
        <f>SUM(B82:B88)</f>
        <v>2226</v>
      </c>
      <c r="C89" s="360">
        <f t="shared" si="7"/>
        <v>1</v>
      </c>
      <c r="D89" s="452"/>
    </row>
    <row r="90" spans="1:4" x14ac:dyDescent="0.2">
      <c r="B90" s="361"/>
    </row>
    <row r="91" spans="1:4" ht="13.5" x14ac:dyDescent="0.3">
      <c r="A91" s="364" t="s">
        <v>409</v>
      </c>
      <c r="B91" s="371" t="s">
        <v>375</v>
      </c>
      <c r="C91" s="365" t="s">
        <v>169</v>
      </c>
      <c r="D91" s="452" t="s">
        <v>442</v>
      </c>
    </row>
    <row r="92" spans="1:4" ht="13.5" x14ac:dyDescent="0.3">
      <c r="A92" s="364"/>
      <c r="B92" s="371" t="s">
        <v>400</v>
      </c>
      <c r="C92" s="365"/>
      <c r="D92" s="452"/>
    </row>
    <row r="93" spans="1:4" x14ac:dyDescent="0.2">
      <c r="A93" s="321" t="s">
        <v>368</v>
      </c>
      <c r="B93" s="361">
        <v>72</v>
      </c>
      <c r="C93" s="360">
        <f>B93/B$100</f>
        <v>6.5934065934065936E-2</v>
      </c>
      <c r="D93" s="452"/>
    </row>
    <row r="94" spans="1:4" x14ac:dyDescent="0.2">
      <c r="A94" s="321" t="s">
        <v>369</v>
      </c>
      <c r="B94" s="361">
        <v>180</v>
      </c>
      <c r="C94" s="360">
        <f t="shared" ref="C94:C100" si="8">B94/B$100</f>
        <v>0.16483516483516483</v>
      </c>
      <c r="D94" s="452"/>
    </row>
    <row r="95" spans="1:4" x14ac:dyDescent="0.2">
      <c r="A95" s="321" t="s">
        <v>370</v>
      </c>
      <c r="B95" s="361">
        <v>19</v>
      </c>
      <c r="C95" s="360">
        <f t="shared" si="8"/>
        <v>1.73992673992674E-2</v>
      </c>
      <c r="D95" s="452"/>
    </row>
    <row r="96" spans="1:4" x14ac:dyDescent="0.2">
      <c r="A96" s="321" t="s">
        <v>371</v>
      </c>
      <c r="B96" s="361">
        <v>65</v>
      </c>
      <c r="C96" s="360">
        <f t="shared" si="8"/>
        <v>5.9523809523809521E-2</v>
      </c>
      <c r="D96" s="452"/>
    </row>
    <row r="97" spans="1:4" x14ac:dyDescent="0.2">
      <c r="A97" s="321" t="s">
        <v>372</v>
      </c>
      <c r="B97" s="361">
        <v>131</v>
      </c>
      <c r="C97" s="360">
        <f t="shared" si="8"/>
        <v>0.11996336996336997</v>
      </c>
      <c r="D97" s="452"/>
    </row>
    <row r="98" spans="1:4" x14ac:dyDescent="0.2">
      <c r="A98" s="321" t="s">
        <v>373</v>
      </c>
      <c r="B98" s="361">
        <v>342</v>
      </c>
      <c r="C98" s="360">
        <f t="shared" si="8"/>
        <v>0.31318681318681318</v>
      </c>
      <c r="D98" s="452"/>
    </row>
    <row r="99" spans="1:4" x14ac:dyDescent="0.2">
      <c r="A99" s="321" t="s">
        <v>374</v>
      </c>
      <c r="B99" s="361">
        <v>283</v>
      </c>
      <c r="C99" s="360">
        <f t="shared" si="8"/>
        <v>0.25915750915750918</v>
      </c>
      <c r="D99" s="452"/>
    </row>
    <row r="100" spans="1:4" x14ac:dyDescent="0.2">
      <c r="A100" s="321" t="s">
        <v>0</v>
      </c>
      <c r="B100" s="361">
        <f>SUM(B93:B99)</f>
        <v>1092</v>
      </c>
      <c r="C100" s="360">
        <f t="shared" si="8"/>
        <v>1</v>
      </c>
      <c r="D100" s="452"/>
    </row>
    <row r="101" spans="1:4" x14ac:dyDescent="0.2">
      <c r="A101" s="366"/>
      <c r="B101" s="368"/>
      <c r="C101" s="369"/>
    </row>
    <row r="103" spans="1:4" x14ac:dyDescent="0.2">
      <c r="A103" s="381" t="s">
        <v>411</v>
      </c>
      <c r="B103" s="377"/>
      <c r="C103" s="378"/>
    </row>
    <row r="104" spans="1:4" x14ac:dyDescent="0.2">
      <c r="A104" s="321" t="s">
        <v>377</v>
      </c>
    </row>
    <row r="105" spans="1:4" x14ac:dyDescent="0.2">
      <c r="A105" s="321" t="s">
        <v>378</v>
      </c>
    </row>
    <row r="106" spans="1:4" x14ac:dyDescent="0.2">
      <c r="A106" s="321" t="s">
        <v>379</v>
      </c>
    </row>
    <row r="107" spans="1:4" x14ac:dyDescent="0.2">
      <c r="A107" s="321" t="s">
        <v>380</v>
      </c>
    </row>
    <row r="108" spans="1:4" x14ac:dyDescent="0.2">
      <c r="A108" s="321" t="s">
        <v>381</v>
      </c>
    </row>
    <row r="109" spans="1:4" x14ac:dyDescent="0.2">
      <c r="A109" s="321" t="s">
        <v>382</v>
      </c>
    </row>
    <row r="110" spans="1:4" x14ac:dyDescent="0.2">
      <c r="A110" s="321" t="s">
        <v>383</v>
      </c>
    </row>
    <row r="112" spans="1:4" x14ac:dyDescent="0.2">
      <c r="A112" s="379" t="s">
        <v>399</v>
      </c>
      <c r="B112" s="380" t="s">
        <v>384</v>
      </c>
    </row>
    <row r="113" spans="1:2" x14ac:dyDescent="0.2">
      <c r="B113" s="370"/>
    </row>
    <row r="114" spans="1:2" x14ac:dyDescent="0.2">
      <c r="A114" s="321" t="s">
        <v>386</v>
      </c>
      <c r="B114" s="370">
        <v>2</v>
      </c>
    </row>
    <row r="115" spans="1:2" x14ac:dyDescent="0.2">
      <c r="A115" s="321" t="s">
        <v>388</v>
      </c>
      <c r="B115" s="370">
        <v>2</v>
      </c>
    </row>
    <row r="116" spans="1:2" x14ac:dyDescent="0.2">
      <c r="A116" s="321" t="s">
        <v>391</v>
      </c>
      <c r="B116" s="370">
        <v>2</v>
      </c>
    </row>
    <row r="117" spans="1:2" x14ac:dyDescent="0.2">
      <c r="A117" s="321" t="s">
        <v>396</v>
      </c>
      <c r="B117" s="370">
        <v>2</v>
      </c>
    </row>
    <row r="118" spans="1:2" x14ac:dyDescent="0.2">
      <c r="A118" s="321" t="s">
        <v>385</v>
      </c>
      <c r="B118" s="370">
        <v>3</v>
      </c>
    </row>
    <row r="119" spans="1:2" x14ac:dyDescent="0.2">
      <c r="A119" s="321" t="s">
        <v>389</v>
      </c>
      <c r="B119" s="370">
        <v>3</v>
      </c>
    </row>
    <row r="120" spans="1:2" x14ac:dyDescent="0.2">
      <c r="A120" s="321" t="s">
        <v>390</v>
      </c>
      <c r="B120" s="370">
        <v>3</v>
      </c>
    </row>
    <row r="121" spans="1:2" x14ac:dyDescent="0.2">
      <c r="A121" s="321" t="s">
        <v>392</v>
      </c>
      <c r="B121" s="370">
        <v>3</v>
      </c>
    </row>
    <row r="122" spans="1:2" x14ac:dyDescent="0.2">
      <c r="A122" s="321" t="s">
        <v>393</v>
      </c>
      <c r="B122" s="370">
        <v>4</v>
      </c>
    </row>
    <row r="123" spans="1:2" x14ac:dyDescent="0.2">
      <c r="A123" s="321" t="s">
        <v>397</v>
      </c>
      <c r="B123" s="370">
        <v>3</v>
      </c>
    </row>
    <row r="124" spans="1:2" x14ac:dyDescent="0.2">
      <c r="A124" s="321" t="s">
        <v>387</v>
      </c>
      <c r="B124" s="370">
        <v>4</v>
      </c>
    </row>
    <row r="125" spans="1:2" x14ac:dyDescent="0.2">
      <c r="A125" s="321" t="s">
        <v>394</v>
      </c>
      <c r="B125" s="370">
        <v>4</v>
      </c>
    </row>
    <row r="126" spans="1:2" x14ac:dyDescent="0.2">
      <c r="A126" s="321" t="s">
        <v>395</v>
      </c>
      <c r="B126" s="370">
        <v>4</v>
      </c>
    </row>
    <row r="127" spans="1:2" x14ac:dyDescent="0.2">
      <c r="A127" s="321" t="s">
        <v>398</v>
      </c>
      <c r="B127" s="370">
        <v>4</v>
      </c>
    </row>
  </sheetData>
  <mergeCells count="9">
    <mergeCell ref="D69:D78"/>
    <mergeCell ref="D80:D89"/>
    <mergeCell ref="D91:D100"/>
    <mergeCell ref="D3:D12"/>
    <mergeCell ref="D14:D23"/>
    <mergeCell ref="D25:D34"/>
    <mergeCell ref="D36:D45"/>
    <mergeCell ref="D47:D56"/>
    <mergeCell ref="D58:D6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4"/>
  <sheetViews>
    <sheetView topLeftCell="A34" workbookViewId="0">
      <selection activeCell="D54" sqref="D54"/>
    </sheetView>
  </sheetViews>
  <sheetFormatPr defaultRowHeight="14.5" x14ac:dyDescent="0.35"/>
  <cols>
    <col min="1" max="1" width="18.81640625" customWidth="1"/>
    <col min="2" max="2" width="19.54296875" customWidth="1"/>
    <col min="3" max="3" width="46.54296875" bestFit="1" customWidth="1"/>
    <col min="4" max="4" width="46.81640625" bestFit="1" customWidth="1"/>
  </cols>
  <sheetData>
    <row r="1" spans="1:6" x14ac:dyDescent="0.35">
      <c r="A1" s="155" t="s">
        <v>236</v>
      </c>
    </row>
    <row r="3" spans="1:6" x14ac:dyDescent="0.35">
      <c r="A3" t="s">
        <v>201</v>
      </c>
    </row>
    <row r="4" spans="1:6" x14ac:dyDescent="0.35">
      <c r="B4">
        <v>2019</v>
      </c>
      <c r="C4">
        <v>2020</v>
      </c>
      <c r="D4">
        <v>2021</v>
      </c>
      <c r="E4">
        <v>2022</v>
      </c>
      <c r="F4">
        <v>2023</v>
      </c>
    </row>
    <row r="5" spans="1:6" x14ac:dyDescent="0.35">
      <c r="A5" t="s">
        <v>197</v>
      </c>
      <c r="B5" s="288">
        <v>7564</v>
      </c>
      <c r="C5" s="288">
        <v>9175</v>
      </c>
      <c r="D5" s="288">
        <v>9143</v>
      </c>
      <c r="E5" s="288">
        <v>8142</v>
      </c>
      <c r="F5" s="288">
        <v>7634</v>
      </c>
    </row>
    <row r="6" spans="1:6" x14ac:dyDescent="0.35">
      <c r="A6" t="s">
        <v>198</v>
      </c>
      <c r="B6" s="288">
        <v>5131</v>
      </c>
      <c r="C6" s="288">
        <v>5952</v>
      </c>
      <c r="D6" s="288">
        <v>6388</v>
      </c>
      <c r="E6" s="288">
        <v>5409</v>
      </c>
      <c r="F6" s="288">
        <v>5039</v>
      </c>
    </row>
    <row r="7" spans="1:6" x14ac:dyDescent="0.35">
      <c r="A7" t="s">
        <v>199</v>
      </c>
      <c r="B7" s="288">
        <v>3873</v>
      </c>
      <c r="C7" s="288">
        <v>3435</v>
      </c>
      <c r="D7" s="288">
        <v>3714</v>
      </c>
      <c r="E7" s="288">
        <v>4390</v>
      </c>
      <c r="F7" s="288">
        <v>4498</v>
      </c>
    </row>
    <row r="8" spans="1:6" x14ac:dyDescent="0.35">
      <c r="A8" t="s">
        <v>200</v>
      </c>
      <c r="B8" s="288">
        <v>5923</v>
      </c>
      <c r="C8" s="288">
        <v>4814</v>
      </c>
      <c r="D8" s="288">
        <v>5383</v>
      </c>
      <c r="E8" s="288">
        <v>7854</v>
      </c>
      <c r="F8" s="288">
        <v>9317</v>
      </c>
    </row>
    <row r="9" spans="1:6" x14ac:dyDescent="0.35">
      <c r="A9" t="s">
        <v>0</v>
      </c>
      <c r="B9" s="288">
        <f>SUM(B5:B8)</f>
        <v>22491</v>
      </c>
      <c r="C9" s="288">
        <f t="shared" ref="C9:F9" si="0">SUM(C5:C8)</f>
        <v>23376</v>
      </c>
      <c r="D9" s="288">
        <f t="shared" si="0"/>
        <v>24628</v>
      </c>
      <c r="E9" s="288">
        <f t="shared" si="0"/>
        <v>25795</v>
      </c>
      <c r="F9" s="288">
        <f t="shared" si="0"/>
        <v>26488</v>
      </c>
    </row>
    <row r="10" spans="1:6" x14ac:dyDescent="0.35">
      <c r="B10" s="288"/>
      <c r="C10" s="288"/>
      <c r="D10" s="288"/>
      <c r="E10" s="288"/>
    </row>
    <row r="11" spans="1:6" x14ac:dyDescent="0.35">
      <c r="A11" t="s">
        <v>249</v>
      </c>
    </row>
    <row r="12" spans="1:6" x14ac:dyDescent="0.35">
      <c r="B12">
        <v>2019</v>
      </c>
      <c r="C12">
        <v>2020</v>
      </c>
      <c r="D12">
        <v>2021</v>
      </c>
      <c r="E12">
        <v>2022</v>
      </c>
      <c r="F12">
        <v>2023</v>
      </c>
    </row>
    <row r="13" spans="1:6" x14ac:dyDescent="0.35">
      <c r="A13" t="s">
        <v>242</v>
      </c>
      <c r="B13">
        <v>869</v>
      </c>
      <c r="C13">
        <v>1234</v>
      </c>
      <c r="D13">
        <v>1293</v>
      </c>
      <c r="E13">
        <v>892</v>
      </c>
      <c r="F13">
        <v>777</v>
      </c>
    </row>
    <row r="14" spans="1:6" x14ac:dyDescent="0.35">
      <c r="A14" t="s">
        <v>243</v>
      </c>
      <c r="B14">
        <v>1538</v>
      </c>
      <c r="C14">
        <v>1849</v>
      </c>
      <c r="D14">
        <v>1765</v>
      </c>
      <c r="E14">
        <v>1356</v>
      </c>
      <c r="F14">
        <v>1164</v>
      </c>
    </row>
    <row r="15" spans="1:6" x14ac:dyDescent="0.35">
      <c r="A15" t="s">
        <v>244</v>
      </c>
      <c r="B15">
        <v>1834</v>
      </c>
      <c r="C15">
        <v>1742</v>
      </c>
      <c r="D15">
        <v>1722</v>
      </c>
      <c r="E15">
        <v>1768</v>
      </c>
      <c r="F15">
        <v>1771</v>
      </c>
    </row>
    <row r="16" spans="1:6" x14ac:dyDescent="0.35">
      <c r="A16" t="s">
        <v>245</v>
      </c>
      <c r="B16">
        <v>1368</v>
      </c>
      <c r="C16">
        <v>1104</v>
      </c>
      <c r="D16">
        <v>1136</v>
      </c>
      <c r="E16">
        <v>1413</v>
      </c>
      <c r="F16">
        <v>1481</v>
      </c>
    </row>
    <row r="17" spans="1:6" x14ac:dyDescent="0.35">
      <c r="A17" t="s">
        <v>246</v>
      </c>
      <c r="B17">
        <v>568</v>
      </c>
      <c r="C17">
        <v>396</v>
      </c>
      <c r="D17">
        <v>419</v>
      </c>
      <c r="E17">
        <v>611</v>
      </c>
      <c r="F17">
        <v>707</v>
      </c>
    </row>
    <row r="18" spans="1:6" x14ac:dyDescent="0.35">
      <c r="A18" t="s">
        <v>247</v>
      </c>
      <c r="B18">
        <v>235</v>
      </c>
      <c r="C18">
        <v>160</v>
      </c>
      <c r="D18">
        <v>163</v>
      </c>
      <c r="E18">
        <v>253</v>
      </c>
      <c r="F18">
        <v>279</v>
      </c>
    </row>
    <row r="19" spans="1:6" x14ac:dyDescent="0.35">
      <c r="A19" t="s">
        <v>248</v>
      </c>
      <c r="B19">
        <v>85</v>
      </c>
      <c r="C19">
        <v>67</v>
      </c>
      <c r="D19">
        <v>76</v>
      </c>
      <c r="E19">
        <v>96</v>
      </c>
      <c r="F19">
        <v>105</v>
      </c>
    </row>
    <row r="20" spans="1:6" x14ac:dyDescent="0.35">
      <c r="A20" t="s">
        <v>0</v>
      </c>
      <c r="B20">
        <f>SUM(B13:B19)</f>
        <v>6497</v>
      </c>
      <c r="C20">
        <f t="shared" ref="C20:F20" si="1">SUM(C13:C19)</f>
        <v>6552</v>
      </c>
      <c r="D20">
        <f t="shared" si="1"/>
        <v>6574</v>
      </c>
      <c r="E20">
        <f t="shared" si="1"/>
        <v>6389</v>
      </c>
      <c r="F20">
        <f t="shared" si="1"/>
        <v>6284</v>
      </c>
    </row>
    <row r="22" spans="1:6" x14ac:dyDescent="0.35">
      <c r="A22" t="s">
        <v>211</v>
      </c>
    </row>
    <row r="24" spans="1:6" x14ac:dyDescent="0.35">
      <c r="C24" t="s">
        <v>212</v>
      </c>
    </row>
    <row r="25" spans="1:6" x14ac:dyDescent="0.35">
      <c r="C25" t="s">
        <v>213</v>
      </c>
      <c r="D25" t="s">
        <v>214</v>
      </c>
    </row>
    <row r="26" spans="1:6" x14ac:dyDescent="0.35">
      <c r="A26" t="s">
        <v>215</v>
      </c>
      <c r="B26" t="s">
        <v>216</v>
      </c>
      <c r="C26" t="s">
        <v>169</v>
      </c>
      <c r="D26" t="s">
        <v>169</v>
      </c>
    </row>
    <row r="27" spans="1:6" x14ac:dyDescent="0.35">
      <c r="A27" t="s">
        <v>217</v>
      </c>
      <c r="B27">
        <v>2018</v>
      </c>
      <c r="C27">
        <v>4</v>
      </c>
      <c r="D27">
        <v>1.1000000000000001</v>
      </c>
    </row>
    <row r="28" spans="1:6" x14ac:dyDescent="0.35">
      <c r="A28" t="s">
        <v>217</v>
      </c>
      <c r="B28">
        <v>2019</v>
      </c>
      <c r="C28">
        <v>3.6</v>
      </c>
      <c r="D28">
        <v>2.7</v>
      </c>
    </row>
    <row r="29" spans="1:6" x14ac:dyDescent="0.35">
      <c r="A29" t="s">
        <v>217</v>
      </c>
      <c r="B29">
        <v>2020</v>
      </c>
      <c r="C29">
        <v>-15.4</v>
      </c>
      <c r="D29">
        <v>-18.3</v>
      </c>
    </row>
    <row r="30" spans="1:6" x14ac:dyDescent="0.35">
      <c r="A30" t="s">
        <v>217</v>
      </c>
      <c r="B30">
        <v>2021</v>
      </c>
      <c r="C30">
        <v>4.5</v>
      </c>
      <c r="D30" t="s">
        <v>218</v>
      </c>
    </row>
    <row r="31" spans="1:6" x14ac:dyDescent="0.35">
      <c r="A31" t="s">
        <v>217</v>
      </c>
      <c r="B31">
        <v>2022</v>
      </c>
      <c r="C31">
        <v>23.6</v>
      </c>
      <c r="D31" t="s">
        <v>218</v>
      </c>
    </row>
    <row r="32" spans="1:6" x14ac:dyDescent="0.35">
      <c r="B32">
        <v>2023</v>
      </c>
      <c r="C32">
        <v>9.3000000000000007</v>
      </c>
      <c r="D32">
        <v>1.8</v>
      </c>
    </row>
    <row r="33" spans="1:4" x14ac:dyDescent="0.35">
      <c r="A33" t="s">
        <v>217</v>
      </c>
      <c r="B33" t="s">
        <v>219</v>
      </c>
      <c r="C33">
        <v>-9.1</v>
      </c>
      <c r="D33">
        <v>-11.8</v>
      </c>
    </row>
    <row r="34" spans="1:4" x14ac:dyDescent="0.35">
      <c r="A34" t="s">
        <v>217</v>
      </c>
      <c r="B34" t="s">
        <v>220</v>
      </c>
      <c r="C34">
        <v>-29.7</v>
      </c>
      <c r="D34">
        <v>-32</v>
      </c>
    </row>
    <row r="35" spans="1:4" x14ac:dyDescent="0.35">
      <c r="A35" t="s">
        <v>217</v>
      </c>
      <c r="B35" t="s">
        <v>221</v>
      </c>
      <c r="C35">
        <v>-1.8</v>
      </c>
      <c r="D35">
        <v>-5.7</v>
      </c>
    </row>
    <row r="36" spans="1:4" x14ac:dyDescent="0.35">
      <c r="A36" t="s">
        <v>217</v>
      </c>
      <c r="B36" t="s">
        <v>222</v>
      </c>
      <c r="C36">
        <v>-19.899999999999999</v>
      </c>
      <c r="D36">
        <v>-22.9</v>
      </c>
    </row>
    <row r="37" spans="1:4" x14ac:dyDescent="0.35">
      <c r="A37" t="s">
        <v>217</v>
      </c>
      <c r="B37" t="s">
        <v>223</v>
      </c>
      <c r="C37">
        <v>-36.700000000000003</v>
      </c>
      <c r="D37" t="s">
        <v>218</v>
      </c>
    </row>
    <row r="38" spans="1:4" x14ac:dyDescent="0.35">
      <c r="A38" t="s">
        <v>217</v>
      </c>
      <c r="B38" t="s">
        <v>224</v>
      </c>
      <c r="C38">
        <v>39</v>
      </c>
      <c r="D38">
        <v>33.5</v>
      </c>
    </row>
    <row r="39" spans="1:4" x14ac:dyDescent="0.35">
      <c r="A39" t="s">
        <v>217</v>
      </c>
      <c r="B39" t="s">
        <v>225</v>
      </c>
      <c r="C39">
        <v>6.4</v>
      </c>
      <c r="D39">
        <v>3.3</v>
      </c>
    </row>
    <row r="40" spans="1:4" x14ac:dyDescent="0.35">
      <c r="A40" t="s">
        <v>217</v>
      </c>
      <c r="B40" t="s">
        <v>226</v>
      </c>
      <c r="C40">
        <v>14.5</v>
      </c>
      <c r="D40">
        <v>11.8</v>
      </c>
    </row>
    <row r="41" spans="1:4" x14ac:dyDescent="0.35">
      <c r="A41" t="s">
        <v>217</v>
      </c>
      <c r="B41" t="s">
        <v>227</v>
      </c>
      <c r="C41">
        <v>79.8</v>
      </c>
      <c r="D41" t="s">
        <v>218</v>
      </c>
    </row>
    <row r="42" spans="1:4" x14ac:dyDescent="0.35">
      <c r="A42" t="s">
        <v>217</v>
      </c>
      <c r="B42" t="s">
        <v>228</v>
      </c>
      <c r="C42">
        <v>12.3</v>
      </c>
      <c r="D42">
        <v>9.5</v>
      </c>
    </row>
    <row r="43" spans="1:4" x14ac:dyDescent="0.35">
      <c r="A43" t="s">
        <v>217</v>
      </c>
      <c r="B43" t="s">
        <v>229</v>
      </c>
      <c r="C43">
        <v>6.4</v>
      </c>
      <c r="D43">
        <v>2.1</v>
      </c>
    </row>
    <row r="44" spans="1:4" x14ac:dyDescent="0.35">
      <c r="A44" t="s">
        <v>217</v>
      </c>
      <c r="B44" t="s">
        <v>230</v>
      </c>
      <c r="C44">
        <v>22.2</v>
      </c>
      <c r="D44">
        <v>15.8</v>
      </c>
    </row>
    <row r="45" spans="1:4" x14ac:dyDescent="0.35">
      <c r="A45" t="s">
        <v>217</v>
      </c>
      <c r="B45" t="s">
        <v>367</v>
      </c>
      <c r="C45">
        <v>15.3</v>
      </c>
      <c r="D45">
        <v>7.8</v>
      </c>
    </row>
    <row r="46" spans="1:4" x14ac:dyDescent="0.35">
      <c r="A46" t="s">
        <v>217</v>
      </c>
      <c r="B46" t="s">
        <v>410</v>
      </c>
      <c r="C46">
        <v>8.5</v>
      </c>
      <c r="D46">
        <v>1.4</v>
      </c>
    </row>
    <row r="47" spans="1:4" x14ac:dyDescent="0.35">
      <c r="A47" t="s">
        <v>217</v>
      </c>
      <c r="B47" t="s">
        <v>413</v>
      </c>
      <c r="C47">
        <v>8.1</v>
      </c>
      <c r="D47">
        <v>0.1</v>
      </c>
    </row>
    <row r="48" spans="1:4" x14ac:dyDescent="0.35">
      <c r="A48" t="s">
        <v>217</v>
      </c>
      <c r="B48" t="s">
        <v>414</v>
      </c>
      <c r="C48">
        <v>6.3</v>
      </c>
      <c r="D48">
        <v>-1.3</v>
      </c>
    </row>
    <row r="49" spans="1:3" x14ac:dyDescent="0.35">
      <c r="A49" t="s">
        <v>217</v>
      </c>
      <c r="B49" t="s">
        <v>444</v>
      </c>
      <c r="C49">
        <v>9.5</v>
      </c>
    </row>
    <row r="50" spans="1:3" x14ac:dyDescent="0.35">
      <c r="A50" t="s">
        <v>217</v>
      </c>
      <c r="B50" t="s">
        <v>445</v>
      </c>
      <c r="C50">
        <v>7.2</v>
      </c>
    </row>
    <row r="52" spans="1:3" x14ac:dyDescent="0.35">
      <c r="A52" t="s">
        <v>231</v>
      </c>
    </row>
    <row r="54" spans="1:3" x14ac:dyDescent="0.35">
      <c r="A54" s="385" t="s">
        <v>412</v>
      </c>
    </row>
  </sheetData>
  <phoneticPr fontId="65" type="noConversion"/>
  <hyperlinks>
    <hyperlink ref="A54" r:id="rId1" location="/CBS/nl/dataset/83858NED/table?searchKeywords=omzetontwikkeling" display="https://opendata.cbs.nl/ - /CBS/nl/dataset/83858NED/table?searchKeywords=omzetontwikkeling" xr:uid="{73EF681A-4038-4241-890B-BB0811B9A34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7"/>
  <sheetViews>
    <sheetView tabSelected="1" workbookViewId="0">
      <selection activeCell="K86" sqref="K86"/>
    </sheetView>
  </sheetViews>
  <sheetFormatPr defaultColWidth="9.1796875" defaultRowHeight="15" customHeight="1" x14ac:dyDescent="0.35"/>
  <cols>
    <col min="1" max="1" width="33.81640625" style="14" customWidth="1"/>
    <col min="2" max="2" width="16.81640625" style="14" bestFit="1" customWidth="1"/>
    <col min="3" max="3" width="19.54296875" style="14" bestFit="1" customWidth="1"/>
    <col min="4" max="4" width="16.81640625" style="14" bestFit="1" customWidth="1"/>
    <col min="5" max="5" width="19.54296875" style="14" bestFit="1" customWidth="1"/>
    <col min="6" max="6" width="16.81640625" style="14" bestFit="1" customWidth="1"/>
    <col min="7" max="7" width="19.54296875" style="14" bestFit="1" customWidth="1"/>
    <col min="8" max="8" width="16.81640625" style="14" bestFit="1" customWidth="1"/>
    <col min="9" max="9" width="19.54296875" style="14" bestFit="1" customWidth="1"/>
    <col min="10" max="10" width="16.81640625" style="14" bestFit="1" customWidth="1"/>
    <col min="11" max="11" width="19.54296875" style="14" bestFit="1" customWidth="1"/>
    <col min="12" max="12" width="18.453125" style="14" customWidth="1"/>
    <col min="13" max="13" width="14.81640625" style="14" bestFit="1" customWidth="1"/>
    <col min="14" max="14" width="10" style="14" bestFit="1" customWidth="1"/>
    <col min="15" max="16384" width="9.1796875" style="14"/>
  </cols>
  <sheetData>
    <row r="1" spans="1:18" ht="15" customHeight="1" x14ac:dyDescent="0.35">
      <c r="A1" s="83" t="s">
        <v>89</v>
      </c>
      <c r="B1" s="35"/>
      <c r="C1" s="36" t="s">
        <v>59</v>
      </c>
      <c r="D1" s="35"/>
      <c r="E1" s="36" t="s">
        <v>59</v>
      </c>
      <c r="F1" s="35"/>
      <c r="G1" s="36" t="s">
        <v>59</v>
      </c>
      <c r="H1" s="35"/>
      <c r="I1" s="36" t="s">
        <v>59</v>
      </c>
      <c r="J1" s="35"/>
      <c r="K1" s="36" t="s">
        <v>59</v>
      </c>
      <c r="L1" s="35"/>
    </row>
    <row r="2" spans="1:18" ht="15" customHeight="1" x14ac:dyDescent="0.35">
      <c r="A2" s="17"/>
      <c r="B2" s="40">
        <v>2019</v>
      </c>
      <c r="C2" s="41" t="s">
        <v>84</v>
      </c>
      <c r="D2" s="40">
        <v>2020</v>
      </c>
      <c r="E2" s="41" t="s">
        <v>85</v>
      </c>
      <c r="F2" s="40">
        <v>2021</v>
      </c>
      <c r="G2" s="41" t="s">
        <v>203</v>
      </c>
      <c r="H2" s="40">
        <v>2022</v>
      </c>
      <c r="I2" s="41" t="s">
        <v>365</v>
      </c>
      <c r="J2" s="40">
        <v>2023</v>
      </c>
      <c r="K2" s="41" t="s">
        <v>443</v>
      </c>
      <c r="L2" s="40">
        <v>2024</v>
      </c>
    </row>
    <row r="3" spans="1:18" ht="15" customHeight="1" x14ac:dyDescent="0.35">
      <c r="A3" s="64" t="s">
        <v>65</v>
      </c>
      <c r="B3" s="59"/>
      <c r="C3" s="58"/>
      <c r="D3" s="59"/>
      <c r="E3" s="58"/>
      <c r="F3" s="59"/>
      <c r="G3" s="58"/>
      <c r="H3" s="59"/>
      <c r="I3" s="58"/>
      <c r="J3" s="59"/>
      <c r="K3" s="58"/>
      <c r="L3" s="346"/>
    </row>
    <row r="4" spans="1:18" ht="15" customHeight="1" x14ac:dyDescent="0.35">
      <c r="A4" s="65" t="s">
        <v>55</v>
      </c>
      <c r="B4" s="72">
        <v>26965</v>
      </c>
      <c r="C4" s="61">
        <f>D4/B4-1</f>
        <v>2.6330428333024347E-2</v>
      </c>
      <c r="D4" s="72">
        <v>27675</v>
      </c>
      <c r="E4" s="61">
        <f>F4/D4-1</f>
        <v>4.4986449864498734E-2</v>
      </c>
      <c r="F4" s="78">
        <v>28920</v>
      </c>
      <c r="G4" s="61">
        <f>H4/F4-1</f>
        <v>4.1147994467496618E-2</v>
      </c>
      <c r="H4" s="78">
        <v>30110</v>
      </c>
      <c r="I4" s="61">
        <f>J4/H4-1</f>
        <v>1.8266356692128838E-2</v>
      </c>
      <c r="J4" s="78">
        <v>30660</v>
      </c>
      <c r="K4" s="61">
        <f>L4/J4-1</f>
        <v>2.9191128506196984E-2</v>
      </c>
      <c r="L4" s="345">
        <v>31555</v>
      </c>
      <c r="R4" s="304"/>
    </row>
    <row r="5" spans="1:18" ht="15" customHeight="1" x14ac:dyDescent="0.35">
      <c r="A5" s="67" t="s">
        <v>56</v>
      </c>
      <c r="B5" s="18">
        <v>27015</v>
      </c>
      <c r="C5" s="62">
        <f t="shared" ref="C5:C7" si="0">D5/B5-1</f>
        <v>2.9983342587451389E-2</v>
      </c>
      <c r="D5" s="18">
        <v>27825</v>
      </c>
      <c r="E5" s="62">
        <f>F5/D5-1</f>
        <v>4.9056603773584895E-2</v>
      </c>
      <c r="F5" s="79">
        <v>29190</v>
      </c>
      <c r="G5" s="62">
        <f>H5/F5-1</f>
        <v>3.2374100719424481E-2</v>
      </c>
      <c r="H5" s="79">
        <v>30135</v>
      </c>
      <c r="I5" s="62">
        <f>J5/H5-1</f>
        <v>2.0574083291853285E-2</v>
      </c>
      <c r="J5" s="79">
        <v>30755</v>
      </c>
      <c r="K5" s="62">
        <f>L5/J5-1</f>
        <v>2.6012030564135813E-2</v>
      </c>
      <c r="L5" s="79">
        <v>31555</v>
      </c>
    </row>
    <row r="6" spans="1:18" ht="15" customHeight="1" x14ac:dyDescent="0.35">
      <c r="A6" s="67" t="s">
        <v>57</v>
      </c>
      <c r="B6" s="18">
        <v>27140</v>
      </c>
      <c r="C6" s="62">
        <f t="shared" si="0"/>
        <v>3.7398673544583705E-2</v>
      </c>
      <c r="D6" s="18">
        <v>28155</v>
      </c>
      <c r="E6" s="62">
        <f>F6/D6-1</f>
        <v>4.3686734150239825E-2</v>
      </c>
      <c r="F6" s="79">
        <v>29385</v>
      </c>
      <c r="G6" s="62">
        <f>H6/F6-1</f>
        <v>3.147864556746649E-2</v>
      </c>
      <c r="H6" s="79">
        <v>30310</v>
      </c>
      <c r="I6" s="62">
        <f>J6/H6-1</f>
        <v>2.4414384691521018E-2</v>
      </c>
      <c r="J6" s="79">
        <v>31050</v>
      </c>
      <c r="K6" s="62">
        <f>L6/J6-1</f>
        <v>2.2544283413848731E-2</v>
      </c>
      <c r="L6" s="79">
        <v>31750</v>
      </c>
    </row>
    <row r="7" spans="1:18" ht="15" customHeight="1" x14ac:dyDescent="0.35">
      <c r="A7" s="68" t="s">
        <v>58</v>
      </c>
      <c r="B7" s="73">
        <v>27480</v>
      </c>
      <c r="C7" s="70">
        <f t="shared" si="0"/>
        <v>3.6754002911208117E-2</v>
      </c>
      <c r="D7" s="73">
        <v>28490</v>
      </c>
      <c r="E7" s="70">
        <f>F7/D7-1</f>
        <v>4.7911547911547947E-2</v>
      </c>
      <c r="F7" s="80">
        <v>29855</v>
      </c>
      <c r="G7" s="70">
        <f>H7/F7-1</f>
        <v>2.4116563389716905E-2</v>
      </c>
      <c r="H7" s="80">
        <v>30575</v>
      </c>
      <c r="I7" s="70">
        <f>J7/H7-1</f>
        <v>2.3385118560915741E-2</v>
      </c>
      <c r="J7" s="80">
        <v>31290</v>
      </c>
      <c r="K7" s="70"/>
      <c r="L7" s="80"/>
    </row>
    <row r="8" spans="1:18" ht="15" customHeight="1" x14ac:dyDescent="0.35">
      <c r="A8" s="23"/>
      <c r="B8" s="24"/>
      <c r="C8" s="25"/>
      <c r="D8" s="24"/>
      <c r="F8" s="24"/>
      <c r="H8" s="24"/>
      <c r="J8" s="24"/>
    </row>
    <row r="9" spans="1:18" ht="15" customHeight="1" x14ac:dyDescent="0.35">
      <c r="A9" s="20"/>
      <c r="B9" s="42"/>
      <c r="C9" s="43"/>
      <c r="D9" s="42"/>
      <c r="E9" s="60"/>
      <c r="F9" s="42"/>
      <c r="G9" s="60"/>
      <c r="H9" s="42"/>
      <c r="I9" s="60"/>
      <c r="J9" s="42"/>
      <c r="K9" s="60"/>
      <c r="L9" s="343"/>
    </row>
    <row r="10" spans="1:18" ht="15" customHeight="1" x14ac:dyDescent="0.35">
      <c r="A10" s="118" t="s">
        <v>122</v>
      </c>
    </row>
    <row r="11" spans="1:18" ht="15" customHeight="1" x14ac:dyDescent="0.35">
      <c r="A11" s="71"/>
    </row>
    <row r="12" spans="1:18" ht="15" customHeight="1" x14ac:dyDescent="0.35">
      <c r="A12" s="71"/>
    </row>
    <row r="13" spans="1:18" ht="15" customHeight="1" x14ac:dyDescent="0.35">
      <c r="A13" s="71"/>
    </row>
    <row r="17" spans="1:12" ht="28.5" customHeight="1" x14ac:dyDescent="0.35">
      <c r="A17" s="84" t="s">
        <v>90</v>
      </c>
      <c r="B17" s="35"/>
      <c r="C17" s="36" t="s">
        <v>59</v>
      </c>
      <c r="D17" s="35"/>
      <c r="E17" s="36" t="s">
        <v>59</v>
      </c>
      <c r="F17" s="35"/>
      <c r="G17" s="36" t="s">
        <v>59</v>
      </c>
      <c r="H17" s="35"/>
      <c r="I17" s="36" t="s">
        <v>59</v>
      </c>
      <c r="J17" s="35"/>
      <c r="K17" s="36" t="s">
        <v>59</v>
      </c>
      <c r="L17" s="35"/>
    </row>
    <row r="18" spans="1:12" ht="15" customHeight="1" x14ac:dyDescent="0.35">
      <c r="A18" s="17"/>
      <c r="B18" s="40">
        <v>2019</v>
      </c>
      <c r="C18" s="41" t="s">
        <v>84</v>
      </c>
      <c r="D18" s="40">
        <v>2020</v>
      </c>
      <c r="E18" s="41" t="s">
        <v>85</v>
      </c>
      <c r="F18" s="40">
        <v>2021</v>
      </c>
      <c r="G18" s="41" t="s">
        <v>203</v>
      </c>
      <c r="H18" s="40">
        <v>2022</v>
      </c>
      <c r="I18" s="41" t="s">
        <v>365</v>
      </c>
      <c r="J18" s="40">
        <v>2023</v>
      </c>
      <c r="K18" s="41" t="s">
        <v>443</v>
      </c>
      <c r="L18" s="40">
        <v>2024</v>
      </c>
    </row>
    <row r="19" spans="1:12" ht="15" customHeight="1" x14ac:dyDescent="0.35">
      <c r="A19" s="64" t="s">
        <v>65</v>
      </c>
      <c r="B19" s="59"/>
      <c r="C19" s="58"/>
      <c r="D19" s="59"/>
      <c r="E19" s="58"/>
      <c r="F19" s="59"/>
      <c r="G19" s="58"/>
      <c r="H19" s="59"/>
      <c r="I19" s="58"/>
      <c r="J19" s="59"/>
      <c r="K19" s="58"/>
      <c r="L19" s="344"/>
    </row>
    <row r="20" spans="1:12" ht="15" customHeight="1" x14ac:dyDescent="0.35">
      <c r="A20" s="65" t="s">
        <v>55</v>
      </c>
      <c r="B20" s="72">
        <v>20655</v>
      </c>
      <c r="C20" s="61">
        <f>D20/B20-1</f>
        <v>3.316388283708549E-2</v>
      </c>
      <c r="D20" s="72">
        <v>21340</v>
      </c>
      <c r="E20" s="61">
        <f>F20/D20-1</f>
        <v>5.5763823805060841E-2</v>
      </c>
      <c r="F20" s="78">
        <v>22530</v>
      </c>
      <c r="G20" s="61">
        <f>H20/F20-1</f>
        <v>6.058588548601862E-2</v>
      </c>
      <c r="H20" s="78">
        <v>23895</v>
      </c>
      <c r="I20" s="61">
        <f>J20/H20-1</f>
        <v>2.8039338773802047E-2</v>
      </c>
      <c r="J20" s="78">
        <v>24565</v>
      </c>
      <c r="K20" s="61">
        <f>L20/J20-1</f>
        <v>4.0301241603907911E-2</v>
      </c>
      <c r="L20" s="372">
        <v>25555</v>
      </c>
    </row>
    <row r="21" spans="1:12" ht="15" customHeight="1" x14ac:dyDescent="0.35">
      <c r="A21" s="67" t="s">
        <v>56</v>
      </c>
      <c r="B21" s="18">
        <v>20655</v>
      </c>
      <c r="C21" s="62">
        <f t="shared" ref="C21:C23" si="1">D21/B21-1</f>
        <v>3.8731541999515784E-2</v>
      </c>
      <c r="D21" s="18">
        <v>21455</v>
      </c>
      <c r="E21" s="62">
        <f>F21/D21-1</f>
        <v>6.6651130272663783E-2</v>
      </c>
      <c r="F21" s="79">
        <v>22885</v>
      </c>
      <c r="G21" s="62">
        <f>H21/F21-1</f>
        <v>4.6318549268079545E-2</v>
      </c>
      <c r="H21" s="79">
        <v>23945</v>
      </c>
      <c r="I21" s="62">
        <f>J21/H21-1</f>
        <v>3.0277719774483236E-2</v>
      </c>
      <c r="J21" s="79">
        <v>24670</v>
      </c>
      <c r="K21" s="62">
        <f>L21/J21-1</f>
        <v>3.6684231860559358E-2</v>
      </c>
      <c r="L21" s="144">
        <v>25575</v>
      </c>
    </row>
    <row r="22" spans="1:12" ht="15" customHeight="1" x14ac:dyDescent="0.35">
      <c r="A22" s="67" t="s">
        <v>57</v>
      </c>
      <c r="B22" s="18">
        <v>20775</v>
      </c>
      <c r="C22" s="62">
        <f t="shared" si="1"/>
        <v>5.006016847172079E-2</v>
      </c>
      <c r="D22" s="18">
        <v>21815</v>
      </c>
      <c r="E22" s="62">
        <f>F22/D22-1</f>
        <v>6.0738024295209803E-2</v>
      </c>
      <c r="F22" s="79">
        <v>23140</v>
      </c>
      <c r="G22" s="62">
        <f>H22/F22-1</f>
        <v>4.386343993085573E-2</v>
      </c>
      <c r="H22" s="79">
        <v>24155</v>
      </c>
      <c r="I22" s="62">
        <f>J22/H22-1</f>
        <v>3.6845373628648259E-2</v>
      </c>
      <c r="J22" s="79">
        <v>25045</v>
      </c>
      <c r="K22" s="62">
        <f>L22/J22-1</f>
        <v>3.054501896586137E-2</v>
      </c>
      <c r="L22" s="144">
        <v>25810</v>
      </c>
    </row>
    <row r="23" spans="1:12" ht="15" customHeight="1" x14ac:dyDescent="0.35">
      <c r="A23" s="68" t="s">
        <v>58</v>
      </c>
      <c r="B23" s="73">
        <v>21105</v>
      </c>
      <c r="C23" s="70">
        <f t="shared" si="1"/>
        <v>5.1172707889125757E-2</v>
      </c>
      <c r="D23" s="73">
        <v>22185</v>
      </c>
      <c r="E23" s="70">
        <f>F23/D23-1</f>
        <v>6.3556457065584882E-2</v>
      </c>
      <c r="F23" s="80">
        <v>23595</v>
      </c>
      <c r="G23" s="70">
        <f>H23/F23-1</f>
        <v>3.6024581479126905E-2</v>
      </c>
      <c r="H23" s="80">
        <v>24445</v>
      </c>
      <c r="I23" s="70">
        <f>J23/H23-1</f>
        <v>3.4771937001431885E-2</v>
      </c>
      <c r="J23" s="80">
        <v>25295</v>
      </c>
      <c r="K23" s="70"/>
      <c r="L23" s="287"/>
    </row>
    <row r="24" spans="1:12" ht="15" customHeight="1" x14ac:dyDescent="0.35">
      <c r="A24" s="23"/>
      <c r="B24" s="44"/>
      <c r="C24" s="25"/>
      <c r="D24" s="24"/>
      <c r="F24" s="24"/>
      <c r="H24" s="24"/>
      <c r="J24" s="24"/>
    </row>
    <row r="25" spans="1:12" ht="15" customHeight="1" x14ac:dyDescent="0.35">
      <c r="A25" s="20"/>
      <c r="B25" s="42"/>
      <c r="C25" s="43"/>
      <c r="D25" s="42"/>
      <c r="E25" s="60"/>
      <c r="F25" s="42"/>
      <c r="G25" s="60"/>
      <c r="H25" s="42"/>
      <c r="I25" s="60"/>
      <c r="J25" s="42"/>
      <c r="K25" s="60"/>
      <c r="L25" s="343"/>
    </row>
    <row r="26" spans="1:12" ht="15" customHeight="1" x14ac:dyDescent="0.35">
      <c r="A26" s="118" t="s">
        <v>122</v>
      </c>
    </row>
    <row r="36" spans="1:12" ht="25.5" customHeight="1" x14ac:dyDescent="0.35">
      <c r="A36" s="84" t="s">
        <v>91</v>
      </c>
      <c r="B36" s="35"/>
      <c r="C36" s="36" t="s">
        <v>59</v>
      </c>
      <c r="D36" s="35"/>
      <c r="E36" s="36" t="s">
        <v>59</v>
      </c>
      <c r="F36" s="35"/>
      <c r="G36" s="36" t="s">
        <v>59</v>
      </c>
      <c r="H36" s="35"/>
      <c r="I36" s="36" t="s">
        <v>59</v>
      </c>
      <c r="J36" s="35"/>
      <c r="K36" s="36" t="s">
        <v>59</v>
      </c>
      <c r="L36" s="35"/>
    </row>
    <row r="37" spans="1:12" ht="15" customHeight="1" x14ac:dyDescent="0.35">
      <c r="A37" s="17"/>
      <c r="B37" s="40">
        <v>2019</v>
      </c>
      <c r="C37" s="41" t="s">
        <v>84</v>
      </c>
      <c r="D37" s="40">
        <v>2020</v>
      </c>
      <c r="E37" s="41" t="s">
        <v>85</v>
      </c>
      <c r="F37" s="40">
        <v>2021</v>
      </c>
      <c r="G37" s="41" t="s">
        <v>203</v>
      </c>
      <c r="H37" s="40">
        <v>2022</v>
      </c>
      <c r="I37" s="41" t="s">
        <v>365</v>
      </c>
      <c r="J37" s="40">
        <v>2023</v>
      </c>
      <c r="K37" s="41" t="s">
        <v>443</v>
      </c>
      <c r="L37" s="40">
        <v>2024</v>
      </c>
    </row>
    <row r="38" spans="1:12" ht="15" customHeight="1" x14ac:dyDescent="0.35">
      <c r="A38" s="64" t="s">
        <v>65</v>
      </c>
      <c r="B38" s="59"/>
      <c r="C38" s="58"/>
      <c r="D38" s="59"/>
      <c r="E38" s="58"/>
      <c r="F38" s="59"/>
      <c r="G38" s="373"/>
      <c r="H38" s="59"/>
      <c r="I38" s="373"/>
      <c r="J38" s="59"/>
      <c r="K38" s="373"/>
      <c r="L38" s="374"/>
    </row>
    <row r="39" spans="1:12" ht="15" customHeight="1" x14ac:dyDescent="0.35">
      <c r="A39" s="75" t="s">
        <v>55</v>
      </c>
      <c r="B39" s="78">
        <f>B4-B20</f>
        <v>6310</v>
      </c>
      <c r="C39" s="81">
        <f>D39/B39-1</f>
        <v>3.961965134706924E-3</v>
      </c>
      <c r="D39" s="78">
        <f>D4-D20</f>
        <v>6335</v>
      </c>
      <c r="E39" s="81">
        <f>F39/D39-1</f>
        <v>8.6819258089976259E-3</v>
      </c>
      <c r="F39" s="78">
        <f>F4-F20</f>
        <v>6390</v>
      </c>
      <c r="G39" s="81">
        <f>H39/F39-1</f>
        <v>-2.7386541471048464E-2</v>
      </c>
      <c r="H39" s="78">
        <f>H4-H20</f>
        <v>6215</v>
      </c>
      <c r="I39" s="81">
        <f>J39/H39-1</f>
        <v>-1.9308125502815798E-2</v>
      </c>
      <c r="J39" s="78">
        <f>J4-J20</f>
        <v>6095</v>
      </c>
      <c r="K39" s="81">
        <f>L39/J39-1</f>
        <v>-1.5586546349466768E-2</v>
      </c>
      <c r="L39" s="78">
        <f>L4-L20</f>
        <v>6000</v>
      </c>
    </row>
    <row r="40" spans="1:12" ht="15" customHeight="1" x14ac:dyDescent="0.35">
      <c r="A40" s="76" t="s">
        <v>56</v>
      </c>
      <c r="B40" s="79">
        <f>B5-B21</f>
        <v>6360</v>
      </c>
      <c r="C40" s="74">
        <f t="shared" ref="C40:C42" si="2">D40/B40-1</f>
        <v>1.5723270440251014E-3</v>
      </c>
      <c r="D40" s="79">
        <f>D5-D21</f>
        <v>6370</v>
      </c>
      <c r="E40" s="74">
        <f>F40/D40-1</f>
        <v>-1.0204081632653073E-2</v>
      </c>
      <c r="F40" s="79">
        <f>F5-F21</f>
        <v>6305</v>
      </c>
      <c r="G40" s="74">
        <f>H40/F40-1</f>
        <v>-1.8239492466296636E-2</v>
      </c>
      <c r="H40" s="79">
        <f>H5-H21</f>
        <v>6190</v>
      </c>
      <c r="I40" s="74">
        <f>J40/H40-1</f>
        <v>-1.696284329563813E-2</v>
      </c>
      <c r="J40" s="79">
        <f>J5-J21</f>
        <v>6085</v>
      </c>
      <c r="K40" s="74">
        <f>L40/J40-1</f>
        <v>-1.7255546425636759E-2</v>
      </c>
      <c r="L40" s="345">
        <f>L5-L21</f>
        <v>5980</v>
      </c>
    </row>
    <row r="41" spans="1:12" ht="15" customHeight="1" x14ac:dyDescent="0.35">
      <c r="A41" s="76" t="s">
        <v>57</v>
      </c>
      <c r="B41" s="79">
        <f>B6-B22</f>
        <v>6365</v>
      </c>
      <c r="C41" s="74">
        <f t="shared" si="2"/>
        <v>-3.9277297721916904E-3</v>
      </c>
      <c r="D41" s="79">
        <f>D6-D22</f>
        <v>6340</v>
      </c>
      <c r="E41" s="74">
        <f>F41/D41-1</f>
        <v>-1.4984227129337557E-2</v>
      </c>
      <c r="F41" s="79">
        <f>F6-F22</f>
        <v>6245</v>
      </c>
      <c r="G41" s="74">
        <f>H41/F41-1</f>
        <v>-1.4411529223378738E-2</v>
      </c>
      <c r="H41" s="79">
        <f>H6-H22</f>
        <v>6155</v>
      </c>
      <c r="I41" s="74">
        <f>J41/H41-1</f>
        <v>-2.4370430544272903E-2</v>
      </c>
      <c r="J41" s="79">
        <f>J6-J22</f>
        <v>6005</v>
      </c>
      <c r="K41" s="74">
        <f>L41/J41-1</f>
        <v>-1.0824313072439584E-2</v>
      </c>
      <c r="L41" s="345">
        <f>L6-L22</f>
        <v>5940</v>
      </c>
    </row>
    <row r="42" spans="1:12" ht="15" customHeight="1" x14ac:dyDescent="0.35">
      <c r="A42" s="77" t="s">
        <v>58</v>
      </c>
      <c r="B42" s="80">
        <f>B7-B23</f>
        <v>6375</v>
      </c>
      <c r="C42" s="82">
        <f t="shared" si="2"/>
        <v>-1.098039215686275E-2</v>
      </c>
      <c r="D42" s="80">
        <f>D7-D23</f>
        <v>6305</v>
      </c>
      <c r="E42" s="264">
        <f>F42/D42-1</f>
        <v>-7.1371927042029881E-3</v>
      </c>
      <c r="F42" s="80">
        <f>F7-F23</f>
        <v>6260</v>
      </c>
      <c r="G42" s="264">
        <f>H42/F42-1</f>
        <v>-2.0766773162939289E-2</v>
      </c>
      <c r="H42" s="80">
        <f>H7-H23</f>
        <v>6130</v>
      </c>
      <c r="I42" s="264">
        <f>J42/H42-1</f>
        <v>-2.2022838499184294E-2</v>
      </c>
      <c r="J42" s="80">
        <f>J7-J23</f>
        <v>5995</v>
      </c>
      <c r="K42" s="264"/>
      <c r="L42" s="80"/>
    </row>
    <row r="43" spans="1:12" ht="15" customHeight="1" x14ac:dyDescent="0.35">
      <c r="A43" s="23"/>
      <c r="B43" s="44"/>
      <c r="C43" s="25"/>
      <c r="D43" s="24"/>
      <c r="F43" s="24"/>
      <c r="H43" s="24"/>
      <c r="J43" s="24"/>
      <c r="L43" s="262"/>
    </row>
    <row r="44" spans="1:12" ht="15" customHeight="1" x14ac:dyDescent="0.35">
      <c r="A44" s="20"/>
      <c r="B44" s="42"/>
      <c r="C44" s="43"/>
      <c r="D44" s="42"/>
      <c r="E44" s="60"/>
      <c r="F44" s="42"/>
      <c r="G44" s="60"/>
      <c r="H44" s="42"/>
      <c r="I44" s="60"/>
      <c r="J44" s="42"/>
      <c r="K44" s="60"/>
      <c r="L44" s="348"/>
    </row>
    <row r="45" spans="1:12" ht="15" customHeight="1" x14ac:dyDescent="0.35">
      <c r="A45" s="118" t="s">
        <v>122</v>
      </c>
    </row>
    <row r="48" spans="1:12" ht="15" customHeight="1" x14ac:dyDescent="0.35">
      <c r="A48" s="63"/>
      <c r="B48" s="19"/>
      <c r="D48" s="19"/>
      <c r="F48" s="19"/>
      <c r="H48" s="19"/>
      <c r="J48" s="19"/>
      <c r="L48" s="19"/>
    </row>
    <row r="53" spans="1:13" ht="15" customHeight="1" x14ac:dyDescent="0.35">
      <c r="A53" s="83" t="s">
        <v>123</v>
      </c>
      <c r="B53" s="35"/>
      <c r="C53" s="36" t="s">
        <v>59</v>
      </c>
      <c r="D53" s="35"/>
      <c r="E53" s="36" t="s">
        <v>59</v>
      </c>
      <c r="F53" s="35"/>
      <c r="G53" s="36" t="s">
        <v>59</v>
      </c>
      <c r="H53" s="35"/>
      <c r="I53" s="36" t="s">
        <v>59</v>
      </c>
      <c r="J53" s="35"/>
      <c r="K53" s="36" t="s">
        <v>59</v>
      </c>
      <c r="L53" s="35"/>
    </row>
    <row r="54" spans="1:13" ht="15" customHeight="1" x14ac:dyDescent="0.35">
      <c r="A54" s="17"/>
      <c r="B54" s="40">
        <v>2019</v>
      </c>
      <c r="C54" s="41" t="s">
        <v>84</v>
      </c>
      <c r="D54" s="40">
        <v>2020</v>
      </c>
      <c r="E54" s="41" t="s">
        <v>85</v>
      </c>
      <c r="F54" s="40">
        <v>2021</v>
      </c>
      <c r="G54" s="41" t="s">
        <v>203</v>
      </c>
      <c r="H54" s="40">
        <v>2022</v>
      </c>
      <c r="I54" s="41" t="s">
        <v>365</v>
      </c>
      <c r="J54" s="40">
        <v>2023</v>
      </c>
      <c r="K54" s="41" t="s">
        <v>443</v>
      </c>
      <c r="L54" s="40">
        <v>2024</v>
      </c>
    </row>
    <row r="55" spans="1:13" ht="15" customHeight="1" x14ac:dyDescent="0.35">
      <c r="A55" s="358" t="s">
        <v>65</v>
      </c>
      <c r="B55" s="131"/>
      <c r="C55" s="359"/>
      <c r="D55" s="131"/>
      <c r="E55" s="359"/>
      <c r="F55" s="131"/>
      <c r="G55" s="359"/>
      <c r="H55" s="131"/>
      <c r="I55" s="359"/>
      <c r="J55" s="131"/>
      <c r="K55" s="359"/>
      <c r="L55" s="375"/>
    </row>
    <row r="56" spans="1:13" ht="15" customHeight="1" x14ac:dyDescent="0.35">
      <c r="A56" s="65" t="s">
        <v>55</v>
      </c>
      <c r="B56" s="66">
        <v>421260219</v>
      </c>
      <c r="C56" s="61">
        <f t="shared" ref="C56:E59" si="3">D56/B56-1</f>
        <v>-9.067796168999287E-2</v>
      </c>
      <c r="D56" s="300">
        <v>383061201</v>
      </c>
      <c r="E56" s="61">
        <f t="shared" si="3"/>
        <v>-0.35811385397917128</v>
      </c>
      <c r="F56" s="300">
        <v>245881678</v>
      </c>
      <c r="G56" s="61">
        <f t="shared" ref="G56" si="4">H56/F56-1</f>
        <v>0.77388395730730286</v>
      </c>
      <c r="H56" s="300">
        <v>436165564</v>
      </c>
      <c r="I56" s="61">
        <f t="shared" ref="I56:K59" si="5">J56/H56-1</f>
        <v>0.14089289268145899</v>
      </c>
      <c r="J56" s="300">
        <v>497618192</v>
      </c>
      <c r="K56" s="61">
        <f t="shared" si="5"/>
        <v>8.903661424018039E-2</v>
      </c>
      <c r="L56" s="383">
        <v>541924431</v>
      </c>
      <c r="M56" s="382"/>
    </row>
    <row r="57" spans="1:13" ht="15" customHeight="1" x14ac:dyDescent="0.35">
      <c r="A57" s="67" t="s">
        <v>56</v>
      </c>
      <c r="B57" s="19">
        <v>454287883</v>
      </c>
      <c r="C57" s="62">
        <f t="shared" si="3"/>
        <v>-0.29109175029438328</v>
      </c>
      <c r="D57" s="301">
        <v>322048428</v>
      </c>
      <c r="E57" s="62">
        <f>F57/D57-1</f>
        <v>0.40513006323384393</v>
      </c>
      <c r="F57" s="301">
        <v>452519928</v>
      </c>
      <c r="G57" s="62">
        <f>H57/F57-1</f>
        <v>0.11232322126595928</v>
      </c>
      <c r="H57" s="301">
        <v>503348424</v>
      </c>
      <c r="I57" s="62">
        <f t="shared" si="5"/>
        <v>8.6180444661529299E-2</v>
      </c>
      <c r="J57" s="301">
        <v>546727215</v>
      </c>
      <c r="K57" s="62">
        <f t="shared" si="5"/>
        <v>6.5139009039453022E-2</v>
      </c>
      <c r="L57" s="384">
        <v>582340484</v>
      </c>
      <c r="M57" s="382"/>
    </row>
    <row r="58" spans="1:13" ht="15" customHeight="1" x14ac:dyDescent="0.35">
      <c r="A58" s="67" t="s">
        <v>57</v>
      </c>
      <c r="B58" s="19">
        <v>443394926</v>
      </c>
      <c r="C58" s="62">
        <f t="shared" si="3"/>
        <v>-1.6090423190814773E-2</v>
      </c>
      <c r="D58" s="301">
        <v>436260514</v>
      </c>
      <c r="E58" s="62">
        <f>F58/D58-1</f>
        <v>8.5747792430281633E-2</v>
      </c>
      <c r="F58" s="301">
        <v>473668890</v>
      </c>
      <c r="G58" s="62">
        <f>H58/F58-1</f>
        <v>5.6425717551346954E-2</v>
      </c>
      <c r="H58" s="301">
        <v>500395997</v>
      </c>
      <c r="I58" s="62">
        <f t="shared" si="5"/>
        <v>8.1074191726597578E-2</v>
      </c>
      <c r="J58" s="301">
        <v>540965198</v>
      </c>
      <c r="K58" s="62">
        <f t="shared" si="5"/>
        <v>6.5946513993678346E-2</v>
      </c>
      <c r="L58" s="301">
        <v>576639967</v>
      </c>
    </row>
    <row r="59" spans="1:13" ht="15" customHeight="1" x14ac:dyDescent="0.35">
      <c r="A59" s="68" t="s">
        <v>58</v>
      </c>
      <c r="B59" s="69">
        <v>481285487</v>
      </c>
      <c r="C59" s="70">
        <f t="shared" si="3"/>
        <v>-0.18795865124434974</v>
      </c>
      <c r="D59" s="302">
        <v>390823716</v>
      </c>
      <c r="E59" s="70">
        <f>F59/D59-1</f>
        <v>0.15155815928018046</v>
      </c>
      <c r="F59" s="302">
        <v>450056239</v>
      </c>
      <c r="G59" s="62">
        <f>H59/F59-1</f>
        <v>0.21247670782761885</v>
      </c>
      <c r="H59" s="302">
        <v>545682707</v>
      </c>
      <c r="I59" s="62">
        <f t="shared" si="5"/>
        <v>6.4304991801765077E-2</v>
      </c>
      <c r="J59" s="302">
        <v>580772829</v>
      </c>
      <c r="K59" s="62"/>
      <c r="L59" s="302"/>
    </row>
    <row r="60" spans="1:13" ht="15" customHeight="1" x14ac:dyDescent="0.35">
      <c r="A60" s="20"/>
      <c r="B60" s="42"/>
      <c r="C60" s="43"/>
      <c r="D60" s="42"/>
      <c r="E60" s="60"/>
      <c r="F60" s="42"/>
      <c r="G60" s="60"/>
      <c r="H60" s="42"/>
      <c r="I60" s="60"/>
      <c r="J60" s="42"/>
      <c r="K60" s="60"/>
      <c r="L60" s="348"/>
    </row>
    <row r="61" spans="1:13" ht="15" customHeight="1" x14ac:dyDescent="0.35">
      <c r="A61" s="304" t="s">
        <v>124</v>
      </c>
      <c r="L61" s="315"/>
    </row>
    <row r="62" spans="1:13" ht="15" customHeight="1" x14ac:dyDescent="0.35">
      <c r="A62" s="304"/>
    </row>
    <row r="63" spans="1:13" ht="15" customHeight="1" x14ac:dyDescent="0.35">
      <c r="A63" s="83" t="s">
        <v>208</v>
      </c>
      <c r="B63" s="36" t="s">
        <v>210</v>
      </c>
      <c r="C63" s="36" t="s">
        <v>207</v>
      </c>
      <c r="D63" s="36" t="s">
        <v>210</v>
      </c>
      <c r="E63" s="36" t="s">
        <v>207</v>
      </c>
      <c r="F63" s="36" t="s">
        <v>210</v>
      </c>
      <c r="G63" s="36" t="s">
        <v>207</v>
      </c>
      <c r="H63" s="36" t="s">
        <v>210</v>
      </c>
      <c r="I63" s="36" t="s">
        <v>207</v>
      </c>
      <c r="J63" s="36" t="s">
        <v>210</v>
      </c>
      <c r="K63" s="36" t="s">
        <v>207</v>
      </c>
    </row>
    <row r="64" spans="1:13" ht="15" customHeight="1" x14ac:dyDescent="0.35">
      <c r="A64" s="17" t="s">
        <v>209</v>
      </c>
      <c r="B64" s="41" t="s">
        <v>84</v>
      </c>
      <c r="C64" s="41" t="s">
        <v>84</v>
      </c>
      <c r="D64" s="41" t="s">
        <v>85</v>
      </c>
      <c r="E64" s="41" t="s">
        <v>85</v>
      </c>
      <c r="F64" s="41" t="s">
        <v>203</v>
      </c>
      <c r="G64" s="41" t="s">
        <v>203</v>
      </c>
      <c r="H64" s="41" t="s">
        <v>365</v>
      </c>
      <c r="I64" s="41" t="s">
        <v>365</v>
      </c>
      <c r="J64" s="41" t="s">
        <v>443</v>
      </c>
      <c r="K64" s="41" t="s">
        <v>443</v>
      </c>
    </row>
    <row r="65" spans="1:13" ht="15" customHeight="1" x14ac:dyDescent="0.35">
      <c r="A65" s="358" t="s">
        <v>65</v>
      </c>
      <c r="B65" s="131"/>
      <c r="C65" s="359"/>
      <c r="D65" s="131"/>
      <c r="E65" s="359"/>
      <c r="F65" s="131"/>
      <c r="G65" s="359"/>
      <c r="H65" s="131"/>
      <c r="I65" s="359"/>
      <c r="J65" s="131"/>
      <c r="K65" s="359"/>
    </row>
    <row r="66" spans="1:13" ht="15" customHeight="1" x14ac:dyDescent="0.35">
      <c r="A66" s="75" t="s">
        <v>55</v>
      </c>
      <c r="B66" s="307">
        <f>(1+Brondata!C33/100)/(1+Brondata!D33/100) - 1</f>
        <v>3.0612244897959107E-2</v>
      </c>
      <c r="C66" s="310" t="s">
        <v>232</v>
      </c>
      <c r="D66" s="311" t="s">
        <v>232</v>
      </c>
      <c r="E66" s="310" t="s">
        <v>232</v>
      </c>
      <c r="F66" s="311" t="s">
        <v>232</v>
      </c>
      <c r="G66" s="310" t="s">
        <v>232</v>
      </c>
      <c r="H66" s="311">
        <f>(1+Brondata!C45/100)/(1+Brondata!D45/100) - 1</f>
        <v>6.9573283858998192E-2</v>
      </c>
      <c r="I66" s="310">
        <f t="shared" ref="C66:I69" si="6">(1+I56)/(1+H66)-1</f>
        <v>6.6680432186134286E-2</v>
      </c>
      <c r="J66" s="446"/>
      <c r="K66" s="446"/>
      <c r="L66" s="453" t="s">
        <v>446</v>
      </c>
      <c r="M66" s="454"/>
    </row>
    <row r="67" spans="1:13" ht="15" customHeight="1" x14ac:dyDescent="0.35">
      <c r="A67" s="76" t="s">
        <v>56</v>
      </c>
      <c r="B67" s="308">
        <f>(1+Brondata!C34/100)/(1+Brondata!D34/100) - 1</f>
        <v>3.3823529411764808E-2</v>
      </c>
      <c r="C67" s="74">
        <f>(1+C57)/(1+B67)-1</f>
        <v>-0.31428505007138074</v>
      </c>
      <c r="D67" s="308">
        <f>(1+Brondata!C38/100)/(1+Brondata!D38/100) - 1</f>
        <v>4.1198501872659277E-2</v>
      </c>
      <c r="E67" s="74">
        <f t="shared" si="6"/>
        <v>0.34953139166703706</v>
      </c>
      <c r="F67" s="308">
        <f>(1+Brondata!C42/100)/(1+Brondata!D42/100) - 1</f>
        <v>2.5570776255707806E-2</v>
      </c>
      <c r="G67" s="74">
        <f t="shared" si="6"/>
        <v>8.4589427681411644E-2</v>
      </c>
      <c r="H67" s="308">
        <f>(1+Brondata!C46/100)/(1+Brondata!D46/100) - 1</f>
        <v>7.0019723865877737E-2</v>
      </c>
      <c r="I67" s="74">
        <f t="shared" si="6"/>
        <v>1.5103198974000698E-2</v>
      </c>
      <c r="J67" s="447"/>
      <c r="K67" s="447"/>
      <c r="L67" s="453"/>
      <c r="M67" s="454"/>
    </row>
    <row r="68" spans="1:13" ht="15" customHeight="1" x14ac:dyDescent="0.35">
      <c r="A68" s="76" t="s">
        <v>57</v>
      </c>
      <c r="B68" s="308">
        <f>(1+Brondata!C35/100)/(1+Brondata!D35/100) - 1</f>
        <v>4.135737009544016E-2</v>
      </c>
      <c r="C68" s="74">
        <f t="shared" si="6"/>
        <v>-5.5166261780996373E-2</v>
      </c>
      <c r="D68" s="308">
        <f>(1+Brondata!C39/100)/(1+Brondata!D39/100) - 1</f>
        <v>3.0009680542110395E-2</v>
      </c>
      <c r="E68" s="74">
        <f t="shared" si="6"/>
        <v>5.4114163139549643E-2</v>
      </c>
      <c r="F68" s="308">
        <f>(1+Brondata!C43/100)/(1+Brondata!D43/100) - 1</f>
        <v>4.2115572967678983E-2</v>
      </c>
      <c r="G68" s="74">
        <f t="shared" ref="G68" si="7">(1+G58)/(1+F68)-1</f>
        <v>1.3731821071358175E-2</v>
      </c>
      <c r="H68" s="308">
        <f>(1+Brondata!C47/100)/(1+Brondata!D47/100) - 1</f>
        <v>7.99200799200801E-2</v>
      </c>
      <c r="I68" s="74">
        <f t="shared" si="6"/>
        <v>1.0687011270342772E-3</v>
      </c>
      <c r="J68" s="447"/>
      <c r="K68" s="447"/>
      <c r="L68" s="453"/>
      <c r="M68" s="454"/>
    </row>
    <row r="69" spans="1:13" ht="15" customHeight="1" x14ac:dyDescent="0.35">
      <c r="A69" s="77" t="s">
        <v>58</v>
      </c>
      <c r="B69" s="309">
        <f>(1+Brondata!C36/100)/(1+Brondata!D36/100) - 1</f>
        <v>3.8910505836575959E-2</v>
      </c>
      <c r="C69" s="82">
        <f t="shared" si="6"/>
        <v>-0.21837218490561017</v>
      </c>
      <c r="D69" s="309">
        <f>(1+Brondata!C40/100)/(1+Brondata!D40/100) - 1</f>
        <v>2.415026833631484E-2</v>
      </c>
      <c r="E69" s="82">
        <f t="shared" si="6"/>
        <v>0.1244035127294687</v>
      </c>
      <c r="F69" s="309">
        <f>(1+Brondata!C44/100)/(1+Brondata!D44/100) - 1</f>
        <v>5.5267702936096841E-2</v>
      </c>
      <c r="G69" s="82">
        <f t="shared" ref="G69" si="8">(1+G59)/(1+F69)-1</f>
        <v>0.14897547272044398</v>
      </c>
      <c r="H69" s="309">
        <f>(1+Brondata!C48/100)/(1+Brondata!D48/100) - 1</f>
        <v>7.7001013171225985E-2</v>
      </c>
      <c r="I69" s="82">
        <f t="shared" si="6"/>
        <v>-1.1788309587636769E-2</v>
      </c>
      <c r="J69" s="309"/>
      <c r="K69" s="309"/>
      <c r="L69" s="453"/>
      <c r="M69" s="454"/>
    </row>
    <row r="70" spans="1:13" ht="15" customHeight="1" x14ac:dyDescent="0.35">
      <c r="A70" s="20"/>
      <c r="B70" s="42"/>
      <c r="C70" s="43"/>
      <c r="D70" s="42"/>
      <c r="E70" s="60"/>
      <c r="F70" s="42"/>
      <c r="G70" s="60"/>
      <c r="H70" s="42"/>
      <c r="I70" s="60"/>
      <c r="J70" s="42"/>
      <c r="K70" s="60"/>
    </row>
    <row r="71" spans="1:13" ht="15" customHeight="1" x14ac:dyDescent="0.35">
      <c r="A71" s="304" t="s">
        <v>366</v>
      </c>
    </row>
    <row r="74" spans="1:13" ht="15" customHeight="1" x14ac:dyDescent="0.35">
      <c r="A74" s="84" t="s">
        <v>15</v>
      </c>
      <c r="B74" s="35"/>
      <c r="C74" s="36" t="s">
        <v>59</v>
      </c>
      <c r="D74" s="35"/>
      <c r="E74" s="36" t="s">
        <v>59</v>
      </c>
      <c r="F74" s="35"/>
      <c r="G74" s="36" t="s">
        <v>59</v>
      </c>
      <c r="H74" s="35"/>
      <c r="I74" s="36" t="s">
        <v>59</v>
      </c>
      <c r="J74" s="35"/>
      <c r="K74" s="36" t="s">
        <v>59</v>
      </c>
      <c r="L74" s="35"/>
    </row>
    <row r="75" spans="1:13" ht="15" customHeight="1" x14ac:dyDescent="0.35">
      <c r="A75" s="17"/>
      <c r="B75" s="40">
        <v>2019</v>
      </c>
      <c r="C75" s="41" t="s">
        <v>84</v>
      </c>
      <c r="D75" s="40">
        <v>2020</v>
      </c>
      <c r="E75" s="41" t="s">
        <v>85</v>
      </c>
      <c r="F75" s="40">
        <v>2021</v>
      </c>
      <c r="G75" s="41" t="s">
        <v>203</v>
      </c>
      <c r="H75" s="40">
        <v>2022</v>
      </c>
      <c r="I75" s="41" t="s">
        <v>365</v>
      </c>
      <c r="J75" s="40">
        <v>2023</v>
      </c>
      <c r="K75" s="41" t="s">
        <v>443</v>
      </c>
      <c r="L75" s="40">
        <v>2024</v>
      </c>
    </row>
    <row r="76" spans="1:13" ht="15" customHeight="1" x14ac:dyDescent="0.35">
      <c r="A76" s="64" t="s">
        <v>65</v>
      </c>
      <c r="B76" s="59"/>
      <c r="C76" s="58"/>
      <c r="D76" s="59"/>
      <c r="E76" s="58"/>
      <c r="F76" s="59"/>
      <c r="G76" s="58"/>
      <c r="H76" s="59"/>
      <c r="I76" s="58"/>
      <c r="J76" s="59"/>
      <c r="K76" s="58"/>
      <c r="L76" s="344"/>
    </row>
    <row r="77" spans="1:13" ht="15" customHeight="1" x14ac:dyDescent="0.35">
      <c r="A77" s="75" t="s">
        <v>55</v>
      </c>
      <c r="B77" s="78">
        <v>26904</v>
      </c>
      <c r="C77" s="81">
        <f>D77/B77-1</f>
        <v>-3.0144216473386831E-2</v>
      </c>
      <c r="D77" s="78">
        <v>26093</v>
      </c>
      <c r="E77" s="61">
        <f>F77/D77-1</f>
        <v>-6.2468861380446827E-2</v>
      </c>
      <c r="F77" s="78">
        <f>'Maandcijfers medewerkers'!G5</f>
        <v>24463</v>
      </c>
      <c r="G77" s="61">
        <f>H77/F77-1</f>
        <v>-3.0985570044557043E-2</v>
      </c>
      <c r="H77" s="78">
        <f>'Maandcijfers medewerkers'!I5</f>
        <v>23705</v>
      </c>
      <c r="I77" s="61">
        <f>J77/H77-1</f>
        <v>-3.9991562961400495E-2</v>
      </c>
      <c r="J77" s="78">
        <f>'Maandcijfers medewerkers'!K5</f>
        <v>22757</v>
      </c>
      <c r="K77" s="61">
        <f>L77/J77-1</f>
        <v>-1.0282550424045356E-2</v>
      </c>
      <c r="L77" s="372">
        <f>'Maandcijfers medewerkers'!M5</f>
        <v>22523</v>
      </c>
    </row>
    <row r="78" spans="1:13" ht="15" customHeight="1" x14ac:dyDescent="0.35">
      <c r="A78" s="76" t="s">
        <v>56</v>
      </c>
      <c r="B78" s="79">
        <v>26702</v>
      </c>
      <c r="C78" s="74">
        <f t="shared" ref="C78:C80" si="9">D78/B78-1</f>
        <v>-3.9847202456744779E-2</v>
      </c>
      <c r="D78" s="140">
        <v>25638</v>
      </c>
      <c r="E78" s="62">
        <f>F78/D78-1</f>
        <v>-4.6259458616116689E-2</v>
      </c>
      <c r="F78" s="146">
        <f>'Maandcijfers medewerkers'!G8</f>
        <v>24452</v>
      </c>
      <c r="G78" s="62">
        <f>H78/F78-1</f>
        <v>-5.0261737281203978E-2</v>
      </c>
      <c r="H78" s="146">
        <f>'Maandcijfers medewerkers'!I8</f>
        <v>23223</v>
      </c>
      <c r="I78" s="62">
        <f>J78/H78-1</f>
        <v>-3.4879214571760797E-2</v>
      </c>
      <c r="J78" s="146">
        <f>'Maandcijfers medewerkers'!K8</f>
        <v>22413</v>
      </c>
      <c r="K78" s="62">
        <f>L78/J78-1</f>
        <v>-3.5247401061884176E-3</v>
      </c>
      <c r="L78" s="141">
        <f>'Maandcijfers medewerkers'!$M$8</f>
        <v>22334</v>
      </c>
    </row>
    <row r="79" spans="1:13" ht="15" customHeight="1" x14ac:dyDescent="0.35">
      <c r="A79" s="76" t="s">
        <v>57</v>
      </c>
      <c r="B79" s="79">
        <v>26814</v>
      </c>
      <c r="C79" s="74">
        <f t="shared" si="9"/>
        <v>-4.2962631461176959E-2</v>
      </c>
      <c r="D79" s="79">
        <v>25662</v>
      </c>
      <c r="E79" s="62">
        <f>F79/D79-1</f>
        <v>-5.1087210661678761E-2</v>
      </c>
      <c r="F79" s="146">
        <f>'Maandcijfers medewerkers'!G11</f>
        <v>24351</v>
      </c>
      <c r="G79" s="62">
        <f>H79/F79-1</f>
        <v>-5.030594226109808E-2</v>
      </c>
      <c r="H79" s="146">
        <f>'Maandcijfers medewerkers'!I11</f>
        <v>23126</v>
      </c>
      <c r="I79" s="62">
        <f>J79/H79-1</f>
        <v>-3.9219925624837892E-2</v>
      </c>
      <c r="J79" s="146">
        <f>'Maandcijfers medewerkers'!K11</f>
        <v>22219</v>
      </c>
      <c r="K79" s="62">
        <f>L79/J79-1</f>
        <v>3.1504568162388225E-4</v>
      </c>
      <c r="L79" s="141">
        <f>'Maandcijfers medewerkers'!M11</f>
        <v>22226</v>
      </c>
    </row>
    <row r="80" spans="1:13" ht="15" customHeight="1" x14ac:dyDescent="0.35">
      <c r="A80" s="77" t="s">
        <v>58</v>
      </c>
      <c r="B80" s="80">
        <f>'Maandcijfers medewerkers'!C14</f>
        <v>27170</v>
      </c>
      <c r="C80" s="82">
        <f t="shared" si="9"/>
        <v>-7.5708502024291469E-2</v>
      </c>
      <c r="D80" s="80">
        <f>'Maandcijfers medewerkers'!E14</f>
        <v>25113</v>
      </c>
      <c r="E80" s="70">
        <f>F80/D80-1</f>
        <v>-2.7475809341775181E-2</v>
      </c>
      <c r="F80" s="265">
        <f>'Maandcijfers medewerkers'!G14</f>
        <v>24423</v>
      </c>
      <c r="G80" s="70">
        <f>H80/F80-1</f>
        <v>-4.6349752282684342E-2</v>
      </c>
      <c r="H80" s="265">
        <f>'Maandcijfers medewerkers'!I14</f>
        <v>23291</v>
      </c>
      <c r="I80" s="70">
        <f>J80/H80-1</f>
        <v>-1.5671289339229788E-2</v>
      </c>
      <c r="J80" s="265">
        <f>'Maandcijfers medewerkers'!K14</f>
        <v>22926</v>
      </c>
      <c r="K80" s="70"/>
      <c r="L80" s="376"/>
    </row>
    <row r="81" spans="1:12" ht="15" customHeight="1" x14ac:dyDescent="0.35">
      <c r="A81" s="127" t="s">
        <v>155</v>
      </c>
    </row>
    <row r="91" spans="1:12" ht="15" customHeight="1" x14ac:dyDescent="0.35">
      <c r="A91" s="84" t="s">
        <v>92</v>
      </c>
      <c r="B91" s="35"/>
      <c r="C91" s="36" t="s">
        <v>59</v>
      </c>
      <c r="D91" s="35"/>
      <c r="E91" s="36" t="s">
        <v>59</v>
      </c>
      <c r="F91" s="35"/>
      <c r="G91" s="36" t="s">
        <v>59</v>
      </c>
      <c r="H91" s="35"/>
      <c r="I91" s="36" t="s">
        <v>59</v>
      </c>
      <c r="J91" s="35"/>
      <c r="K91" s="36" t="s">
        <v>59</v>
      </c>
      <c r="L91" s="35"/>
    </row>
    <row r="92" spans="1:12" ht="15" customHeight="1" x14ac:dyDescent="0.35">
      <c r="A92" s="17"/>
      <c r="B92" s="40">
        <v>2019</v>
      </c>
      <c r="C92" s="41" t="s">
        <v>84</v>
      </c>
      <c r="D92" s="40">
        <v>2020</v>
      </c>
      <c r="E92" s="41" t="s">
        <v>85</v>
      </c>
      <c r="F92" s="40">
        <v>2021</v>
      </c>
      <c r="G92" s="41" t="s">
        <v>203</v>
      </c>
      <c r="H92" s="40">
        <v>2022</v>
      </c>
      <c r="I92" s="41" t="s">
        <v>365</v>
      </c>
      <c r="J92" s="40">
        <v>2023</v>
      </c>
      <c r="K92" s="41" t="s">
        <v>443</v>
      </c>
      <c r="L92" s="40">
        <v>2024</v>
      </c>
    </row>
    <row r="93" spans="1:12" ht="15" customHeight="1" x14ac:dyDescent="0.35">
      <c r="A93" s="64" t="s">
        <v>65</v>
      </c>
      <c r="B93" s="59"/>
      <c r="C93" s="58"/>
      <c r="D93" s="59"/>
      <c r="E93" s="58"/>
      <c r="F93" s="59"/>
      <c r="G93" s="58"/>
      <c r="H93" s="59"/>
      <c r="I93" s="58"/>
      <c r="J93" s="59"/>
      <c r="K93" s="58"/>
      <c r="L93" s="344"/>
    </row>
    <row r="94" spans="1:12" ht="15" customHeight="1" x14ac:dyDescent="0.35">
      <c r="A94" s="75" t="s">
        <v>55</v>
      </c>
      <c r="B94" s="78">
        <v>17058</v>
      </c>
      <c r="C94" s="81">
        <f>D94/B94-1</f>
        <v>-3.6991440966115618E-2</v>
      </c>
      <c r="D94" s="142">
        <v>16427</v>
      </c>
      <c r="E94" s="61">
        <f>F94/D94-1</f>
        <v>-2.964631399525175E-2</v>
      </c>
      <c r="F94" s="72">
        <v>15940</v>
      </c>
      <c r="G94" s="61">
        <f>H94/F94-1</f>
        <v>-4.4855708908406511E-2</v>
      </c>
      <c r="H94" s="72">
        <v>15225</v>
      </c>
      <c r="I94" s="61">
        <f>J94/H94-1</f>
        <v>-4.4860426929392405E-2</v>
      </c>
      <c r="J94" s="72">
        <v>14542</v>
      </c>
      <c r="K94" s="61">
        <f>L94/J94-1</f>
        <v>-6.9308941342318686E-3</v>
      </c>
      <c r="L94" s="347">
        <v>14441.2109375</v>
      </c>
    </row>
    <row r="95" spans="1:12" ht="15" customHeight="1" x14ac:dyDescent="0.35">
      <c r="A95" s="76" t="s">
        <v>56</v>
      </c>
      <c r="B95" s="79">
        <v>17052</v>
      </c>
      <c r="C95" s="74">
        <f t="shared" ref="C95:C97" si="10">D95/B95-1</f>
        <v>-3.0846821487215625E-2</v>
      </c>
      <c r="D95" s="140">
        <v>16526</v>
      </c>
      <c r="E95" s="62">
        <f>F95/D95-1</f>
        <v>-4.6835289846302808E-2</v>
      </c>
      <c r="F95" s="303">
        <v>15752</v>
      </c>
      <c r="G95" s="62">
        <f t="shared" ref="G95:G97" si="11">H95/F95-1</f>
        <v>-4.3423057389537889E-2</v>
      </c>
      <c r="H95" s="303">
        <v>15068</v>
      </c>
      <c r="I95" s="62">
        <f>J95/H95-1</f>
        <v>-3.928855853464297E-2</v>
      </c>
      <c r="J95" s="303">
        <v>14476</v>
      </c>
      <c r="K95" s="62">
        <f>L95/J95-1</f>
        <v>-5.9408676429952845E-3</v>
      </c>
      <c r="L95" s="141">
        <v>14390</v>
      </c>
    </row>
    <row r="96" spans="1:12" ht="15" customHeight="1" x14ac:dyDescent="0.35">
      <c r="A96" s="76" t="s">
        <v>57</v>
      </c>
      <c r="B96" s="79">
        <v>17214</v>
      </c>
      <c r="C96" s="74">
        <f t="shared" si="10"/>
        <v>-4.1710235854537037E-2</v>
      </c>
      <c r="D96" s="140">
        <v>16496</v>
      </c>
      <c r="E96" s="62">
        <f>F96/D96-1</f>
        <v>-3.7827352085354038E-2</v>
      </c>
      <c r="F96" s="18">
        <v>15872</v>
      </c>
      <c r="G96" s="62">
        <f t="shared" si="11"/>
        <v>-4.5551915322580627E-2</v>
      </c>
      <c r="H96" s="18">
        <v>15149</v>
      </c>
      <c r="I96" s="62">
        <f>J96/H96-1</f>
        <v>-2.8318700904350069E-2</v>
      </c>
      <c r="J96" s="18">
        <v>14720</v>
      </c>
      <c r="K96" s="62">
        <f>L96/J96-1</f>
        <v>-2.3356657608695652E-2</v>
      </c>
      <c r="L96" s="144">
        <v>14376.19</v>
      </c>
    </row>
    <row r="97" spans="1:12" ht="15" customHeight="1" x14ac:dyDescent="0.35">
      <c r="A97" s="77" t="s">
        <v>58</v>
      </c>
      <c r="B97" s="80">
        <v>17289</v>
      </c>
      <c r="C97" s="82">
        <f t="shared" si="10"/>
        <v>-8.4041876337555665E-2</v>
      </c>
      <c r="D97" s="143">
        <v>15836</v>
      </c>
      <c r="E97" s="70">
        <f>F97/D97-1</f>
        <v>-1.7112907299823177E-2</v>
      </c>
      <c r="F97" s="73">
        <v>15565</v>
      </c>
      <c r="G97" s="70">
        <f t="shared" si="11"/>
        <v>-2.7112110504336706E-2</v>
      </c>
      <c r="H97" s="73">
        <v>15143</v>
      </c>
      <c r="I97" s="70">
        <f>J97/H97-1</f>
        <v>-2.3311100838671384E-2</v>
      </c>
      <c r="J97" s="73">
        <v>14790</v>
      </c>
      <c r="K97" s="70"/>
      <c r="L97" s="287"/>
    </row>
    <row r="98" spans="1:12" ht="15" customHeight="1" x14ac:dyDescent="0.35">
      <c r="A98" s="127" t="s">
        <v>155</v>
      </c>
    </row>
    <row r="101" spans="1:12" ht="15" customHeight="1" x14ac:dyDescent="0.35">
      <c r="A101" s="18"/>
      <c r="B101" s="18"/>
      <c r="C101" s="18"/>
      <c r="D101" s="18"/>
    </row>
    <row r="102" spans="1:12" ht="15" customHeight="1" x14ac:dyDescent="0.35">
      <c r="A102" s="74"/>
      <c r="B102" s="74"/>
      <c r="C102" s="74"/>
      <c r="D102" s="74"/>
    </row>
    <row r="103" spans="1:12" ht="15" customHeight="1" x14ac:dyDescent="0.35">
      <c r="A103" s="18"/>
      <c r="B103" s="18"/>
      <c r="C103" s="18"/>
      <c r="D103" s="18"/>
    </row>
    <row r="104" spans="1:12" ht="15" customHeight="1" x14ac:dyDescent="0.35">
      <c r="A104" s="74"/>
      <c r="B104" s="74"/>
      <c r="C104" s="74"/>
      <c r="D104" s="74"/>
    </row>
    <row r="105" spans="1:12" ht="15" customHeight="1" x14ac:dyDescent="0.35">
      <c r="A105" s="18"/>
      <c r="B105" s="303"/>
      <c r="C105" s="18"/>
      <c r="D105" s="18"/>
    </row>
    <row r="106" spans="1:12" ht="15" customHeight="1" x14ac:dyDescent="0.35">
      <c r="A106" s="74"/>
      <c r="B106" s="74"/>
      <c r="C106" s="74"/>
      <c r="D106" s="74"/>
    </row>
    <row r="107" spans="1:12" ht="15" customHeight="1" x14ac:dyDescent="0.35">
      <c r="A107" s="18"/>
      <c r="B107" s="303"/>
      <c r="C107" s="18"/>
      <c r="D107" s="18"/>
    </row>
    <row r="108" spans="1:12" ht="0.75" customHeight="1" x14ac:dyDescent="0.35"/>
    <row r="109" spans="1:12" ht="15" customHeight="1" x14ac:dyDescent="0.35">
      <c r="A109" s="84" t="s">
        <v>103</v>
      </c>
      <c r="B109" s="35"/>
      <c r="C109" s="36"/>
      <c r="D109" s="35"/>
      <c r="E109" s="36"/>
      <c r="F109" s="35"/>
      <c r="G109" s="36"/>
      <c r="H109" s="35"/>
      <c r="I109" s="36"/>
      <c r="J109" s="35"/>
      <c r="K109" s="36" t="s">
        <v>59</v>
      </c>
      <c r="L109" s="35"/>
    </row>
    <row r="110" spans="1:12" ht="15" customHeight="1" x14ac:dyDescent="0.35">
      <c r="A110" s="17"/>
      <c r="B110" s="40">
        <v>2019</v>
      </c>
      <c r="C110" s="41"/>
      <c r="D110" s="40">
        <v>2020</v>
      </c>
      <c r="E110" s="41"/>
      <c r="F110" s="40">
        <v>2021</v>
      </c>
      <c r="G110" s="41"/>
      <c r="H110" s="40">
        <v>2022</v>
      </c>
      <c r="I110" s="41"/>
      <c r="J110" s="40">
        <v>2023</v>
      </c>
      <c r="K110" s="41" t="s">
        <v>443</v>
      </c>
      <c r="L110" s="40">
        <v>2024</v>
      </c>
    </row>
    <row r="111" spans="1:12" ht="15" customHeight="1" x14ac:dyDescent="0.35">
      <c r="A111" s="64" t="s">
        <v>65</v>
      </c>
      <c r="B111" s="59"/>
      <c r="C111" s="58"/>
      <c r="D111" s="59"/>
      <c r="E111" s="58"/>
      <c r="F111" s="59"/>
      <c r="G111" s="58"/>
      <c r="H111" s="59"/>
      <c r="I111" s="58"/>
      <c r="J111" s="59"/>
      <c r="K111" s="58"/>
      <c r="L111" s="344"/>
    </row>
    <row r="112" spans="1:12" ht="15" customHeight="1" x14ac:dyDescent="0.35">
      <c r="A112" s="75" t="s">
        <v>55</v>
      </c>
      <c r="B112" s="100">
        <f>B94/B77</f>
        <v>0.63403211418376448</v>
      </c>
      <c r="C112" s="81"/>
      <c r="D112" s="100">
        <f>D94/D77</f>
        <v>0.62955581956846662</v>
      </c>
      <c r="E112" s="81"/>
      <c r="F112" s="100">
        <f>F94/F77</f>
        <v>0.65159628827208438</v>
      </c>
      <c r="G112" s="81"/>
      <c r="H112" s="100">
        <f>H94/H77</f>
        <v>0.64226956338325247</v>
      </c>
      <c r="I112" s="81"/>
      <c r="J112" s="100">
        <f>J94/J77</f>
        <v>0.6390121720789208</v>
      </c>
      <c r="K112" s="81"/>
      <c r="L112" s="100">
        <f>L94/L77</f>
        <v>0.64117617269013893</v>
      </c>
    </row>
    <row r="113" spans="1:12" ht="15" customHeight="1" x14ac:dyDescent="0.35">
      <c r="A113" s="76" t="s">
        <v>56</v>
      </c>
      <c r="B113" s="101">
        <f t="shared" ref="B113:D115" si="12">B95/B78</f>
        <v>0.63860384989888397</v>
      </c>
      <c r="C113" s="74"/>
      <c r="D113" s="101">
        <f t="shared" si="12"/>
        <v>0.64459006162727206</v>
      </c>
      <c r="E113" s="74"/>
      <c r="F113" s="101">
        <f t="shared" ref="F113:J115" si="13">F95/F78</f>
        <v>0.64420088336332404</v>
      </c>
      <c r="G113" s="74"/>
      <c r="H113" s="101">
        <f t="shared" si="13"/>
        <v>0.64883951255221117</v>
      </c>
      <c r="I113" s="74"/>
      <c r="J113" s="101">
        <f t="shared" si="13"/>
        <v>0.64587516173649218</v>
      </c>
      <c r="K113" s="74"/>
      <c r="L113" s="101">
        <f>L95/L78</f>
        <v>0.64430912510074323</v>
      </c>
    </row>
    <row r="114" spans="1:12" ht="15" customHeight="1" x14ac:dyDescent="0.35">
      <c r="A114" s="76" t="s">
        <v>57</v>
      </c>
      <c r="B114" s="101">
        <f t="shared" si="12"/>
        <v>0.64197807115685834</v>
      </c>
      <c r="C114" s="74"/>
      <c r="D114" s="101">
        <f t="shared" si="12"/>
        <v>0.64281817473306835</v>
      </c>
      <c r="E114" s="74"/>
      <c r="F114" s="101">
        <f t="shared" si="13"/>
        <v>0.65180074740257077</v>
      </c>
      <c r="G114" s="74"/>
      <c r="H114" s="101">
        <f t="shared" si="13"/>
        <v>0.65506356481881867</v>
      </c>
      <c r="I114" s="74"/>
      <c r="J114" s="101">
        <f t="shared" si="13"/>
        <v>0.6624960619289797</v>
      </c>
      <c r="K114" s="74"/>
      <c r="L114" s="101">
        <f>L96/L79</f>
        <v>0.64681859083955728</v>
      </c>
    </row>
    <row r="115" spans="1:12" ht="15" customHeight="1" x14ac:dyDescent="0.35">
      <c r="A115" s="77" t="s">
        <v>58</v>
      </c>
      <c r="B115" s="102">
        <f t="shared" si="12"/>
        <v>0.63632683106367316</v>
      </c>
      <c r="C115" s="82"/>
      <c r="D115" s="102">
        <f t="shared" si="12"/>
        <v>0.63058973440050969</v>
      </c>
      <c r="E115" s="82"/>
      <c r="F115" s="102">
        <f t="shared" si="13"/>
        <v>0.63730909388690993</v>
      </c>
      <c r="G115" s="82"/>
      <c r="H115" s="102">
        <f t="shared" si="13"/>
        <v>0.65016529990124938</v>
      </c>
      <c r="I115" s="82"/>
      <c r="J115" s="102">
        <f t="shared" si="13"/>
        <v>0.6451190787751897</v>
      </c>
      <c r="K115" s="82"/>
      <c r="L115" s="102"/>
    </row>
    <row r="116" spans="1:12" ht="15" customHeight="1" x14ac:dyDescent="0.35">
      <c r="A116" s="127" t="s">
        <v>155</v>
      </c>
    </row>
    <row r="117" spans="1:12" ht="15" customHeight="1" x14ac:dyDescent="0.35">
      <c r="A117" s="103" t="s">
        <v>104</v>
      </c>
    </row>
  </sheetData>
  <mergeCells count="1">
    <mergeCell ref="L66:M6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
  <sheetViews>
    <sheetView zoomScaleNormal="100" workbookViewId="0">
      <selection activeCell="P30" sqref="P30"/>
    </sheetView>
  </sheetViews>
  <sheetFormatPr defaultColWidth="9.1796875" defaultRowHeight="15" customHeight="1" x14ac:dyDescent="0.2"/>
  <cols>
    <col min="1" max="1" width="20.81640625" style="14" customWidth="1"/>
    <col min="2" max="2" width="8.81640625" style="1" customWidth="1"/>
    <col min="3" max="3" width="12.81640625" style="1" customWidth="1"/>
    <col min="4" max="4" width="16.1796875" style="1" bestFit="1" customWidth="1"/>
    <col min="5" max="5" width="12.81640625" style="1" customWidth="1"/>
    <col min="6" max="6" width="16.1796875" style="1" bestFit="1" customWidth="1"/>
    <col min="7" max="7" width="12.81640625" style="1" customWidth="1"/>
    <col min="8" max="8" width="16.1796875" style="1" bestFit="1" customWidth="1"/>
    <col min="9" max="9" width="12.81640625" style="1" customWidth="1"/>
    <col min="10" max="10" width="15.1796875" style="1" bestFit="1" customWidth="1"/>
    <col min="11" max="11" width="12.81640625" style="1" customWidth="1"/>
    <col min="12" max="12" width="16.1796875" style="1" bestFit="1" customWidth="1"/>
    <col min="13" max="13" width="12.81640625" style="1" customWidth="1"/>
    <col min="14" max="16384" width="9.1796875" style="1"/>
  </cols>
  <sheetData>
    <row r="1" spans="1:13" ht="20.149999999999999" customHeight="1" x14ac:dyDescent="0.2">
      <c r="A1" s="12" t="s">
        <v>126</v>
      </c>
      <c r="B1" s="88"/>
      <c r="C1" s="88"/>
      <c r="D1" s="89" t="s">
        <v>96</v>
      </c>
      <c r="E1" s="88"/>
      <c r="F1" s="89" t="s">
        <v>96</v>
      </c>
      <c r="G1" s="88"/>
      <c r="H1" s="89" t="s">
        <v>96</v>
      </c>
      <c r="I1" s="4"/>
      <c r="J1" s="89" t="s">
        <v>96</v>
      </c>
      <c r="K1" s="4"/>
      <c r="L1" s="89" t="s">
        <v>96</v>
      </c>
      <c r="M1" s="4"/>
    </row>
    <row r="2" spans="1:13" ht="15" customHeight="1" x14ac:dyDescent="0.2">
      <c r="A2" s="90"/>
      <c r="B2" s="4"/>
      <c r="C2" s="4">
        <v>2019</v>
      </c>
      <c r="D2" s="5" t="s">
        <v>84</v>
      </c>
      <c r="E2" s="4">
        <v>2020</v>
      </c>
      <c r="F2" s="5" t="s">
        <v>85</v>
      </c>
      <c r="G2" s="4">
        <v>2021</v>
      </c>
      <c r="H2" s="5" t="s">
        <v>203</v>
      </c>
      <c r="I2" s="4">
        <v>2022</v>
      </c>
      <c r="J2" s="5" t="s">
        <v>365</v>
      </c>
      <c r="K2" s="4">
        <v>2023</v>
      </c>
      <c r="L2" s="5" t="s">
        <v>443</v>
      </c>
      <c r="M2" s="4">
        <v>2024</v>
      </c>
    </row>
    <row r="3" spans="1:13" ht="15" customHeight="1" x14ac:dyDescent="0.2">
      <c r="A3" s="449" t="s">
        <v>36</v>
      </c>
      <c r="B3" s="94" t="s">
        <v>1</v>
      </c>
      <c r="C3" s="97">
        <v>27098</v>
      </c>
      <c r="D3" s="137">
        <f t="shared" ref="D3:D14" si="0">E3/C3-1</f>
        <v>-7.3806184958299381E-3</v>
      </c>
      <c r="E3" s="159">
        <v>26898</v>
      </c>
      <c r="F3" s="137">
        <f>G3/E3-1</f>
        <v>-0.1468138895085136</v>
      </c>
      <c r="G3" s="156">
        <v>22949</v>
      </c>
      <c r="H3" s="137">
        <f>I3/G3-1</f>
        <v>3.0240969105407745E-2</v>
      </c>
      <c r="I3" s="293">
        <v>23643</v>
      </c>
      <c r="J3" s="349">
        <f>K3/I3-1</f>
        <v>-3.3582878653301229E-2</v>
      </c>
      <c r="K3" s="350">
        <v>22849</v>
      </c>
      <c r="L3" s="349">
        <f>M3/K3-1</f>
        <v>-5.9958860343997111E-3</v>
      </c>
      <c r="M3" s="293">
        <v>22712</v>
      </c>
    </row>
    <row r="4" spans="1:13" ht="15" customHeight="1" x14ac:dyDescent="0.2">
      <c r="A4" s="450"/>
      <c r="B4" s="95" t="s">
        <v>2</v>
      </c>
      <c r="C4" s="98">
        <v>26984</v>
      </c>
      <c r="D4" s="138">
        <f t="shared" si="0"/>
        <v>-1.0487696412688985E-2</v>
      </c>
      <c r="E4" s="160">
        <v>26701</v>
      </c>
      <c r="F4" s="138">
        <f t="shared" ref="F4:H14" si="1">G4/E4-1</f>
        <v>-0.16418860716827088</v>
      </c>
      <c r="G4" s="157">
        <v>22317</v>
      </c>
      <c r="H4" s="138">
        <f t="shared" si="1"/>
        <v>6.4166330599991106E-2</v>
      </c>
      <c r="I4" s="294">
        <v>23749</v>
      </c>
      <c r="J4" s="351">
        <f t="shared" ref="J4:L14" si="2">K4/I4-1</f>
        <v>-4.1728072760958357E-2</v>
      </c>
      <c r="K4" s="352">
        <v>22758</v>
      </c>
      <c r="L4" s="351">
        <f t="shared" si="2"/>
        <v>-7.5138412865805027E-3</v>
      </c>
      <c r="M4" s="294">
        <v>22587</v>
      </c>
    </row>
    <row r="5" spans="1:13" ht="15" customHeight="1" x14ac:dyDescent="0.2">
      <c r="A5" s="451"/>
      <c r="B5" s="96" t="s">
        <v>3</v>
      </c>
      <c r="C5" s="99">
        <v>26914</v>
      </c>
      <c r="D5" s="139">
        <f t="shared" si="0"/>
        <v>-2.9538530133016327E-2</v>
      </c>
      <c r="E5" s="161">
        <v>26119</v>
      </c>
      <c r="F5" s="139">
        <f t="shared" si="1"/>
        <v>-6.340212106129639E-2</v>
      </c>
      <c r="G5" s="158">
        <v>24463</v>
      </c>
      <c r="H5" s="139">
        <f t="shared" si="1"/>
        <v>-3.0985570044557043E-2</v>
      </c>
      <c r="I5" s="295">
        <v>23705</v>
      </c>
      <c r="J5" s="353">
        <f t="shared" si="2"/>
        <v>-3.9991562961400495E-2</v>
      </c>
      <c r="K5" s="354">
        <v>22757</v>
      </c>
      <c r="L5" s="353">
        <f t="shared" si="2"/>
        <v>-1.0282550424045356E-2</v>
      </c>
      <c r="M5" s="295">
        <v>22523</v>
      </c>
    </row>
    <row r="6" spans="1:13" ht="15" customHeight="1" x14ac:dyDescent="0.2">
      <c r="A6" s="449" t="s">
        <v>37</v>
      </c>
      <c r="B6" s="94" t="s">
        <v>4</v>
      </c>
      <c r="C6" s="97">
        <v>26806</v>
      </c>
      <c r="D6" s="137">
        <f t="shared" si="0"/>
        <v>-9.8336193389539694E-2</v>
      </c>
      <c r="E6" s="159">
        <v>24170</v>
      </c>
      <c r="F6" s="137">
        <f t="shared" si="1"/>
        <v>1.7542407943731853E-2</v>
      </c>
      <c r="G6" s="156">
        <v>24594</v>
      </c>
      <c r="H6" s="137">
        <f t="shared" si="1"/>
        <v>-4.1758152394893111E-2</v>
      </c>
      <c r="I6" s="293">
        <v>23567</v>
      </c>
      <c r="J6" s="349">
        <f>K6/I6-1</f>
        <v>-4.349301990070864E-2</v>
      </c>
      <c r="K6" s="355">
        <v>22542</v>
      </c>
      <c r="L6" s="349">
        <f t="shared" si="2"/>
        <v>-4.2143554254281401E-3</v>
      </c>
      <c r="M6" s="293">
        <v>22447</v>
      </c>
    </row>
    <row r="7" spans="1:13" ht="15" customHeight="1" x14ac:dyDescent="0.2">
      <c r="A7" s="450"/>
      <c r="B7" s="95" t="s">
        <v>5</v>
      </c>
      <c r="C7" s="98">
        <v>26778</v>
      </c>
      <c r="D7" s="138">
        <f t="shared" si="0"/>
        <v>-5.7024423033833704E-2</v>
      </c>
      <c r="E7" s="160">
        <v>25251</v>
      </c>
      <c r="F7" s="138">
        <f t="shared" si="1"/>
        <v>-2.7800879173102033E-2</v>
      </c>
      <c r="G7" s="157">
        <v>24549</v>
      </c>
      <c r="H7" s="138">
        <f t="shared" si="1"/>
        <v>-4.8718888753106038E-2</v>
      </c>
      <c r="I7" s="294">
        <v>23353</v>
      </c>
      <c r="J7" s="351">
        <f t="shared" si="2"/>
        <v>-4.0208966728043527E-2</v>
      </c>
      <c r="K7" s="356">
        <v>22414</v>
      </c>
      <c r="L7" s="351">
        <f t="shared" si="2"/>
        <v>-1.9630588025341122E-3</v>
      </c>
      <c r="M7" s="294">
        <v>22370</v>
      </c>
    </row>
    <row r="8" spans="1:13" ht="15" customHeight="1" x14ac:dyDescent="0.2">
      <c r="A8" s="451"/>
      <c r="B8" s="96" t="s">
        <v>6</v>
      </c>
      <c r="C8" s="99">
        <v>26732</v>
      </c>
      <c r="D8" s="139">
        <f t="shared" si="0"/>
        <v>-3.9802483914409659E-2</v>
      </c>
      <c r="E8" s="161">
        <v>25668</v>
      </c>
      <c r="F8" s="139">
        <f t="shared" si="1"/>
        <v>-4.7374162381174978E-2</v>
      </c>
      <c r="G8" s="158">
        <v>24452</v>
      </c>
      <c r="H8" s="139">
        <f t="shared" si="1"/>
        <v>-5.0261737281203978E-2</v>
      </c>
      <c r="I8" s="295">
        <v>23223</v>
      </c>
      <c r="J8" s="353">
        <f t="shared" si="2"/>
        <v>-3.4879214571760797E-2</v>
      </c>
      <c r="K8" s="334">
        <v>22413</v>
      </c>
      <c r="L8" s="353">
        <f t="shared" si="2"/>
        <v>-3.5247401061884176E-3</v>
      </c>
      <c r="M8" s="295">
        <v>22334</v>
      </c>
    </row>
    <row r="9" spans="1:13" ht="15" customHeight="1" x14ac:dyDescent="0.2">
      <c r="A9" s="449" t="s">
        <v>38</v>
      </c>
      <c r="B9" s="94" t="s">
        <v>7</v>
      </c>
      <c r="C9" s="97">
        <v>26531</v>
      </c>
      <c r="D9" s="137">
        <f t="shared" si="0"/>
        <v>-3.2527986129433528E-2</v>
      </c>
      <c r="E9" s="159">
        <v>25668</v>
      </c>
      <c r="F9" s="137">
        <f t="shared" si="1"/>
        <v>-5.9996883278790714E-2</v>
      </c>
      <c r="G9" s="156">
        <v>24128</v>
      </c>
      <c r="H9" s="137">
        <f t="shared" si="1"/>
        <v>-4.8367042440318309E-2</v>
      </c>
      <c r="I9" s="293">
        <v>22961</v>
      </c>
      <c r="J9" s="349">
        <f t="shared" si="2"/>
        <v>-3.4057750097992279E-2</v>
      </c>
      <c r="K9" s="355">
        <v>22179</v>
      </c>
      <c r="L9" s="349">
        <f t="shared" si="2"/>
        <v>-5.8163127282564453E-3</v>
      </c>
      <c r="M9" s="293">
        <v>22050</v>
      </c>
    </row>
    <row r="10" spans="1:13" ht="15" customHeight="1" x14ac:dyDescent="0.2">
      <c r="A10" s="450"/>
      <c r="B10" s="95" t="s">
        <v>8</v>
      </c>
      <c r="C10" s="98">
        <v>26284</v>
      </c>
      <c r="D10" s="138">
        <f t="shared" si="0"/>
        <v>-3.5915385786029486E-2</v>
      </c>
      <c r="E10" s="160">
        <v>25340</v>
      </c>
      <c r="F10" s="138">
        <f t="shared" si="1"/>
        <v>-5.8839779005524839E-2</v>
      </c>
      <c r="G10" s="157">
        <v>23849</v>
      </c>
      <c r="H10" s="138">
        <f t="shared" si="1"/>
        <v>-4.9771478888003706E-2</v>
      </c>
      <c r="I10" s="294">
        <v>22662</v>
      </c>
      <c r="J10" s="351">
        <f t="shared" si="2"/>
        <v>-3.8787397405348201E-2</v>
      </c>
      <c r="K10" s="356">
        <v>21783</v>
      </c>
      <c r="L10" s="351">
        <f t="shared" si="2"/>
        <v>-2.7544415369784581E-4</v>
      </c>
      <c r="M10" s="294">
        <v>21777</v>
      </c>
    </row>
    <row r="11" spans="1:13" ht="15" customHeight="1" x14ac:dyDescent="0.2">
      <c r="A11" s="451"/>
      <c r="B11" s="96" t="s">
        <v>9</v>
      </c>
      <c r="C11" s="99">
        <v>26877</v>
      </c>
      <c r="D11" s="139">
        <f t="shared" si="0"/>
        <v>-4.3047959221639287E-2</v>
      </c>
      <c r="E11" s="161">
        <v>25720</v>
      </c>
      <c r="F11" s="139">
        <f>G11/E11-1</f>
        <v>-5.3227060653188163E-2</v>
      </c>
      <c r="G11" s="158">
        <v>24351</v>
      </c>
      <c r="H11" s="139">
        <f t="shared" si="1"/>
        <v>-5.030594226109808E-2</v>
      </c>
      <c r="I11" s="295">
        <v>23126</v>
      </c>
      <c r="J11" s="353">
        <f t="shared" si="2"/>
        <v>-3.9219925624837892E-2</v>
      </c>
      <c r="K11" s="334">
        <v>22219</v>
      </c>
      <c r="L11" s="353">
        <f t="shared" si="2"/>
        <v>3.1504568162388225E-4</v>
      </c>
      <c r="M11" s="295">
        <v>22226</v>
      </c>
    </row>
    <row r="12" spans="1:13" ht="15" customHeight="1" x14ac:dyDescent="0.2">
      <c r="A12" s="450" t="s">
        <v>39</v>
      </c>
      <c r="B12" s="95" t="s">
        <v>10</v>
      </c>
      <c r="C12" s="98">
        <v>27069</v>
      </c>
      <c r="D12" s="137">
        <f t="shared" si="0"/>
        <v>-4.9170637999187305E-2</v>
      </c>
      <c r="E12" s="160">
        <v>25738</v>
      </c>
      <c r="F12" s="137">
        <f t="shared" si="1"/>
        <v>-4.448675110731215E-2</v>
      </c>
      <c r="G12" s="156">
        <v>24593</v>
      </c>
      <c r="H12" s="138">
        <f t="shared" si="1"/>
        <v>-5.3226527873785234E-2</v>
      </c>
      <c r="I12" s="292">
        <v>23284</v>
      </c>
      <c r="J12" s="351">
        <f t="shared" si="2"/>
        <v>-2.2805359903796618E-2</v>
      </c>
      <c r="K12" s="355">
        <v>22753</v>
      </c>
      <c r="L12" s="351"/>
      <c r="M12" s="293"/>
    </row>
    <row r="13" spans="1:13" ht="15" customHeight="1" x14ac:dyDescent="0.2">
      <c r="A13" s="450"/>
      <c r="B13" s="95" t="s">
        <v>11</v>
      </c>
      <c r="C13" s="98">
        <v>27117</v>
      </c>
      <c r="D13" s="138">
        <f t="shared" si="0"/>
        <v>-5.8302909613895393E-2</v>
      </c>
      <c r="E13" s="160">
        <v>25536</v>
      </c>
      <c r="F13" s="138">
        <f t="shared" si="1"/>
        <v>-3.6849937343358397E-2</v>
      </c>
      <c r="G13" s="157">
        <v>24595</v>
      </c>
      <c r="H13" s="138">
        <f t="shared" si="1"/>
        <v>-5.1107948770075184E-2</v>
      </c>
      <c r="I13" s="292">
        <v>23338</v>
      </c>
      <c r="J13" s="351">
        <f t="shared" si="2"/>
        <v>-1.9667495072414054E-2</v>
      </c>
      <c r="K13" s="356">
        <v>22879</v>
      </c>
      <c r="L13" s="351"/>
      <c r="M13" s="294"/>
    </row>
    <row r="14" spans="1:13" ht="15" customHeight="1" x14ac:dyDescent="0.2">
      <c r="A14" s="451"/>
      <c r="B14" s="96" t="s">
        <v>12</v>
      </c>
      <c r="C14" s="99">
        <v>27170</v>
      </c>
      <c r="D14" s="139">
        <f t="shared" si="0"/>
        <v>-7.5708502024291469E-2</v>
      </c>
      <c r="E14" s="161">
        <v>25113</v>
      </c>
      <c r="F14" s="139">
        <f>G14/E14-1</f>
        <v>-2.7475809341775181E-2</v>
      </c>
      <c r="G14" s="158">
        <v>24423</v>
      </c>
      <c r="H14" s="138">
        <f t="shared" si="1"/>
        <v>-4.6349752282684342E-2</v>
      </c>
      <c r="I14" s="292">
        <v>23291</v>
      </c>
      <c r="J14" s="351">
        <f t="shared" si="2"/>
        <v>-1.5671289339229788E-2</v>
      </c>
      <c r="K14" s="356">
        <v>22926</v>
      </c>
      <c r="L14" s="351"/>
      <c r="M14" s="295"/>
    </row>
    <row r="15" spans="1:13" ht="15" customHeight="1" x14ac:dyDescent="0.2">
      <c r="A15" s="91"/>
      <c r="B15" s="92"/>
      <c r="C15" s="92"/>
      <c r="D15" s="93"/>
      <c r="E15" s="92"/>
      <c r="F15" s="85"/>
      <c r="G15" s="85"/>
      <c r="H15" s="85"/>
      <c r="I15" s="85"/>
      <c r="J15" s="357"/>
      <c r="K15" s="357"/>
      <c r="L15" s="85"/>
      <c r="M15" s="85"/>
    </row>
    <row r="16" spans="1:13" ht="14.5" x14ac:dyDescent="0.35">
      <c r="A16" s="119" t="s">
        <v>129</v>
      </c>
      <c r="B16"/>
      <c r="C16"/>
      <c r="D16"/>
      <c r="E16"/>
      <c r="F16"/>
      <c r="G16"/>
      <c r="H16"/>
      <c r="I16"/>
      <c r="J16"/>
      <c r="K16"/>
      <c r="L16"/>
      <c r="M16"/>
    </row>
    <row r="17" spans="1:13" ht="14.5" x14ac:dyDescent="0.35">
      <c r="A17" s="119"/>
      <c r="B17"/>
      <c r="C17"/>
      <c r="D17"/>
      <c r="E17"/>
      <c r="F17"/>
      <c r="G17"/>
      <c r="H17"/>
      <c r="I17"/>
      <c r="J17"/>
      <c r="K17"/>
      <c r="L17"/>
      <c r="M17"/>
    </row>
    <row r="18" spans="1:13" ht="14.5" x14ac:dyDescent="0.35">
      <c r="A18" s="120" t="s">
        <v>128</v>
      </c>
      <c r="B18"/>
      <c r="C18"/>
      <c r="D18"/>
      <c r="E18"/>
      <c r="F18"/>
      <c r="G18"/>
      <c r="H18"/>
      <c r="I18"/>
      <c r="J18"/>
      <c r="K18"/>
      <c r="L18"/>
      <c r="M18"/>
    </row>
    <row r="19" spans="1:13" ht="15" customHeight="1" x14ac:dyDescent="0.35">
      <c r="A19" s="118" t="s">
        <v>125</v>
      </c>
      <c r="K19"/>
    </row>
    <row r="20" spans="1:13" ht="15" customHeight="1" x14ac:dyDescent="0.35">
      <c r="A20" s="118" t="s">
        <v>127</v>
      </c>
      <c r="K20"/>
    </row>
    <row r="21" spans="1:13" ht="15" customHeight="1" x14ac:dyDescent="0.35">
      <c r="K21"/>
    </row>
    <row r="22" spans="1:13" ht="15" customHeight="1" x14ac:dyDescent="0.35">
      <c r="K22"/>
    </row>
    <row r="23" spans="1:13" ht="15" customHeight="1" x14ac:dyDescent="0.35">
      <c r="H23" s="299"/>
      <c r="K23"/>
      <c r="L23" s="299"/>
    </row>
    <row r="24" spans="1:13" ht="15" customHeight="1" x14ac:dyDescent="0.35">
      <c r="K24"/>
    </row>
    <row r="25" spans="1:13" ht="15" customHeight="1" x14ac:dyDescent="0.35">
      <c r="K25"/>
    </row>
    <row r="26" spans="1:13" ht="15" customHeight="1" x14ac:dyDescent="0.35">
      <c r="K26"/>
    </row>
    <row r="27" spans="1:13" ht="15" customHeight="1" x14ac:dyDescent="0.35">
      <c r="K27"/>
    </row>
  </sheetData>
  <mergeCells count="4">
    <mergeCell ref="A3:A5"/>
    <mergeCell ref="A6:A8"/>
    <mergeCell ref="A9:A11"/>
    <mergeCell ref="A12:A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0"/>
  <sheetViews>
    <sheetView zoomScaleNormal="100" workbookViewId="0">
      <selection activeCell="K39" sqref="K39"/>
    </sheetView>
  </sheetViews>
  <sheetFormatPr defaultColWidth="9.1796875" defaultRowHeight="15" customHeight="1" x14ac:dyDescent="0.35"/>
  <cols>
    <col min="1" max="1" width="30.81640625" style="14" customWidth="1"/>
    <col min="2" max="7" width="18.1796875" style="14" bestFit="1" customWidth="1"/>
    <col min="8" max="8" width="14.81640625" style="14" customWidth="1"/>
    <col min="9" max="9" width="16.1796875" style="14" bestFit="1" customWidth="1"/>
    <col min="10" max="10" width="18.1796875" style="14" bestFit="1" customWidth="1"/>
    <col min="11" max="11" width="16.81640625" style="14" customWidth="1"/>
    <col min="12" max="12" width="18.1796875" style="14" customWidth="1"/>
    <col min="13" max="13" width="16.1796875" style="14" bestFit="1" customWidth="1"/>
    <col min="14" max="16" width="19.54296875" style="316" customWidth="1"/>
    <col min="17" max="17" width="20.453125" style="14" bestFit="1" customWidth="1"/>
    <col min="18" max="18" width="10.81640625" style="14" bestFit="1" customWidth="1"/>
    <col min="19" max="19" width="11" style="14" bestFit="1" customWidth="1"/>
    <col min="20" max="20" width="11" style="14" customWidth="1"/>
    <col min="21" max="16384" width="9.1796875" style="14"/>
  </cols>
  <sheetData>
    <row r="1" spans="1:19" ht="20.149999999999999" customHeight="1" x14ac:dyDescent="0.35">
      <c r="A1" s="34" t="s">
        <v>123</v>
      </c>
      <c r="B1" s="54"/>
      <c r="C1" s="36" t="s">
        <v>59</v>
      </c>
      <c r="D1" s="54"/>
      <c r="E1" s="36" t="s">
        <v>59</v>
      </c>
      <c r="F1" s="54"/>
      <c r="G1" s="36" t="s">
        <v>59</v>
      </c>
      <c r="H1" s="35"/>
      <c r="I1" s="36" t="s">
        <v>59</v>
      </c>
      <c r="J1" s="35"/>
      <c r="K1" s="36" t="s">
        <v>59</v>
      </c>
      <c r="L1" s="35"/>
      <c r="M1" s="36" t="s">
        <v>59</v>
      </c>
      <c r="N1" s="35"/>
      <c r="O1" s="36" t="s">
        <v>59</v>
      </c>
      <c r="P1" s="253"/>
    </row>
    <row r="2" spans="1:19" ht="15" customHeight="1" x14ac:dyDescent="0.35">
      <c r="A2" s="17"/>
      <c r="B2" s="4">
        <v>2016</v>
      </c>
      <c r="C2" s="5" t="s">
        <v>93</v>
      </c>
      <c r="D2" s="4">
        <v>2017</v>
      </c>
      <c r="E2" s="5" t="s">
        <v>94</v>
      </c>
      <c r="F2" s="4">
        <v>2018</v>
      </c>
      <c r="G2" s="5" t="s">
        <v>95</v>
      </c>
      <c r="H2" s="4">
        <v>2019</v>
      </c>
      <c r="I2" s="5" t="s">
        <v>84</v>
      </c>
      <c r="J2" s="4">
        <v>2020</v>
      </c>
      <c r="K2" s="5" t="s">
        <v>85</v>
      </c>
      <c r="L2" s="4">
        <v>2021</v>
      </c>
      <c r="M2" s="5" t="s">
        <v>203</v>
      </c>
      <c r="N2" s="4">
        <v>2022</v>
      </c>
      <c r="O2" s="5" t="s">
        <v>365</v>
      </c>
      <c r="P2" s="213">
        <v>2023</v>
      </c>
    </row>
    <row r="3" spans="1:19" ht="15" customHeight="1" x14ac:dyDescent="0.35">
      <c r="A3" s="26" t="s">
        <v>0</v>
      </c>
      <c r="B3" s="27"/>
      <c r="C3" s="27"/>
      <c r="D3" s="27"/>
      <c r="E3" s="27"/>
      <c r="F3" s="27"/>
      <c r="G3" s="27"/>
      <c r="H3" s="27"/>
      <c r="I3" s="27"/>
      <c r="J3" s="27"/>
      <c r="K3" s="27"/>
      <c r="L3" s="27"/>
      <c r="M3" s="27"/>
      <c r="N3" s="27"/>
      <c r="O3" s="27"/>
      <c r="P3" s="214"/>
    </row>
    <row r="4" spans="1:19" ht="15" customHeight="1" x14ac:dyDescent="0.35">
      <c r="A4" s="312" t="s">
        <v>233</v>
      </c>
      <c r="B4" s="19">
        <f>SUM(B9:B14)</f>
        <v>1639889670</v>
      </c>
      <c r="C4" s="81">
        <f xml:space="preserve"> D4/B4-1</f>
        <v>3.6766250256335953E-2</v>
      </c>
      <c r="D4" s="19">
        <f t="shared" ref="D4:H4" si="0">SUM(D9:D14)</f>
        <v>1700182264</v>
      </c>
      <c r="E4" s="81">
        <f xml:space="preserve"> F4/D4-1</f>
        <v>2.7485987819950486E-2</v>
      </c>
      <c r="F4" s="19">
        <f t="shared" si="0"/>
        <v>1746913453</v>
      </c>
      <c r="G4" s="81">
        <f xml:space="preserve"> H4/F4-1</f>
        <v>3.0519578350284737E-2</v>
      </c>
      <c r="H4" s="19">
        <f t="shared" si="0"/>
        <v>1800228515</v>
      </c>
      <c r="I4" s="81">
        <f xml:space="preserve"> J4/H4-1</f>
        <v>-0.14888924031958239</v>
      </c>
      <c r="J4" s="404">
        <f>SUM(J9:J14)</f>
        <v>1532193859</v>
      </c>
      <c r="K4" s="193">
        <f>L4/J4-1</f>
        <v>5.8695494353890432E-2</v>
      </c>
      <c r="L4" s="404">
        <f t="shared" ref="L4" si="1">SUM(L9:L14)</f>
        <v>1622126735</v>
      </c>
      <c r="M4" s="193">
        <f>N4/L4-1</f>
        <v>0.22406754611562452</v>
      </c>
      <c r="N4" s="404">
        <v>1985592692</v>
      </c>
      <c r="O4" s="193">
        <f>P4/N4-1</f>
        <v>9.0900184477512136E-2</v>
      </c>
      <c r="P4" s="405">
        <f>SUM(Kwartaalcijfers!J56:J59)</f>
        <v>2166083434</v>
      </c>
    </row>
    <row r="5" spans="1:19" ht="15" customHeight="1" x14ac:dyDescent="0.35">
      <c r="A5" s="313" t="s">
        <v>234</v>
      </c>
      <c r="B5" s="19"/>
      <c r="C5" s="74"/>
      <c r="D5" s="19"/>
      <c r="E5" s="74">
        <f>(1+Brondata!C27/100)/(1+Brondata!D27/100)-1</f>
        <v>2.8684470820969477E-2</v>
      </c>
      <c r="F5" s="19"/>
      <c r="G5" s="74">
        <f>(1+Brondata!C28/100)/(1+Brondata!D28/100)-1</f>
        <v>8.7633885102240683E-3</v>
      </c>
      <c r="H5" s="19"/>
      <c r="I5" s="74">
        <f>(1+Brondata!C29/100)/(1+Brondata!D29/100)-1</f>
        <v>3.5495716034271707E-2</v>
      </c>
      <c r="J5" s="151"/>
      <c r="K5" s="314" t="s">
        <v>232</v>
      </c>
      <c r="L5" s="151"/>
      <c r="M5" s="314" t="s">
        <v>232</v>
      </c>
      <c r="N5" s="151"/>
      <c r="O5" s="74">
        <f>(1+Brondata!C32/100)/(1+Brondata!D32/100)-1</f>
        <v>7.367387033398809E-2</v>
      </c>
      <c r="P5" s="406"/>
    </row>
    <row r="6" spans="1:19" ht="15" customHeight="1" x14ac:dyDescent="0.35">
      <c r="A6" s="313" t="s">
        <v>235</v>
      </c>
      <c r="B6" s="19"/>
      <c r="C6" s="74"/>
      <c r="D6" s="19"/>
      <c r="E6" s="74">
        <f>(1+E4)/(1+E5)-1</f>
        <v>-1.1650637634905703E-3</v>
      </c>
      <c r="F6" s="19"/>
      <c r="G6" s="74">
        <f>(1+G4)/(1+G5)-1</f>
        <v>2.1567188190871001E-2</v>
      </c>
      <c r="H6" s="19"/>
      <c r="I6" s="74">
        <f>(1+I4)/(1+I5)-1</f>
        <v>-0.17806443184527043</v>
      </c>
      <c r="J6" s="151"/>
      <c r="K6" s="314" t="s">
        <v>232</v>
      </c>
      <c r="L6" s="151"/>
      <c r="M6" s="314" t="s">
        <v>232</v>
      </c>
      <c r="N6" s="151"/>
      <c r="O6" s="74">
        <f>(1+O4)/(1+O5)-1</f>
        <v>1.6044270629558488E-2</v>
      </c>
      <c r="P6" s="406"/>
    </row>
    <row r="7" spans="1:19" ht="15" customHeight="1" x14ac:dyDescent="0.35">
      <c r="A7" s="33" t="s">
        <v>54</v>
      </c>
      <c r="B7" s="19"/>
      <c r="C7" s="87"/>
      <c r="D7" s="19"/>
      <c r="E7" s="87"/>
      <c r="F7" s="19"/>
      <c r="G7" s="87"/>
      <c r="H7" s="19"/>
      <c r="I7" s="19"/>
      <c r="J7" s="19"/>
      <c r="K7" s="152"/>
      <c r="L7" s="19"/>
      <c r="M7" s="152"/>
      <c r="N7" s="19"/>
      <c r="O7" s="152"/>
      <c r="P7" s="260"/>
    </row>
    <row r="8" spans="1:19" ht="15" customHeight="1" x14ac:dyDescent="0.35">
      <c r="A8" s="26" t="s">
        <v>14</v>
      </c>
      <c r="B8" s="57"/>
      <c r="C8" s="86"/>
      <c r="D8" s="57"/>
      <c r="E8" s="86"/>
      <c r="F8" s="57"/>
      <c r="G8" s="86"/>
      <c r="H8" s="57"/>
      <c r="I8" s="195"/>
      <c r="J8" s="57"/>
      <c r="K8" s="57"/>
      <c r="L8" s="57"/>
      <c r="M8" s="57"/>
      <c r="N8" s="57"/>
      <c r="O8" s="57"/>
      <c r="P8" s="261"/>
    </row>
    <row r="9" spans="1:19" ht="15" customHeight="1" x14ac:dyDescent="0.2">
      <c r="A9" s="55" t="s">
        <v>78</v>
      </c>
      <c r="B9" s="19">
        <v>424911968</v>
      </c>
      <c r="C9" s="81">
        <f t="shared" ref="C9" si="2" xml:space="preserve"> D9/B9-1</f>
        <v>9.5441013796062402E-2</v>
      </c>
      <c r="D9" s="19">
        <v>465465997</v>
      </c>
      <c r="E9" s="81">
        <f t="shared" ref="E9" si="3" xml:space="preserve"> F9/D9-1</f>
        <v>8.0586758735891051E-2</v>
      </c>
      <c r="F9" s="19">
        <v>502976393</v>
      </c>
      <c r="G9" s="81">
        <f t="shared" ref="G9:G14" si="4" xml:space="preserve"> H9/F9-1</f>
        <v>5.7141391524512475E-2</v>
      </c>
      <c r="H9" s="19">
        <v>531717164</v>
      </c>
      <c r="I9" s="74">
        <f xml:space="preserve"> J9/H9-1</f>
        <v>-0.11693037992657318</v>
      </c>
      <c r="J9" s="325">
        <v>469543274</v>
      </c>
      <c r="K9" s="306">
        <f t="shared" ref="K9:O14" si="5">L9/J9-1</f>
        <v>9.3603826172579785E-2</v>
      </c>
      <c r="L9" s="325">
        <v>513494321</v>
      </c>
      <c r="M9" s="306">
        <f t="shared" si="5"/>
        <v>0.31194349859226578</v>
      </c>
      <c r="N9" s="325">
        <v>673675536</v>
      </c>
      <c r="O9" s="306">
        <f t="shared" si="5"/>
        <v>0.139638803474194</v>
      </c>
      <c r="P9" s="326">
        <v>767746781.77687633</v>
      </c>
    </row>
    <row r="10" spans="1:19" ht="15" customHeight="1" x14ac:dyDescent="0.2">
      <c r="A10" s="56" t="s">
        <v>79</v>
      </c>
      <c r="B10" s="19">
        <v>234827416</v>
      </c>
      <c r="C10" s="74">
        <f t="shared" ref="C10" si="6" xml:space="preserve"> D10/B10-1</f>
        <v>-3.6861807481627262E-2</v>
      </c>
      <c r="D10" s="19">
        <v>226171253</v>
      </c>
      <c r="E10" s="74">
        <f t="shared" ref="E10" si="7" xml:space="preserve"> F10/D10-1</f>
        <v>5.7299669290862498E-2</v>
      </c>
      <c r="F10" s="19">
        <v>239130791</v>
      </c>
      <c r="G10" s="74">
        <f t="shared" si="4"/>
        <v>9.9386264314242911E-2</v>
      </c>
      <c r="H10" s="19">
        <v>262897107</v>
      </c>
      <c r="I10" s="74">
        <f t="shared" ref="I10:I30" si="8" xml:space="preserve"> J10/H10-1</f>
        <v>-0.21175837815514642</v>
      </c>
      <c r="J10" s="325">
        <v>207226442</v>
      </c>
      <c r="K10" s="306">
        <f t="shared" si="5"/>
        <v>3.8686617029307424E-2</v>
      </c>
      <c r="L10" s="325">
        <v>215243332</v>
      </c>
      <c r="M10" s="306">
        <f t="shared" si="5"/>
        <v>0.28503890192519421</v>
      </c>
      <c r="N10" s="325">
        <v>276596055</v>
      </c>
      <c r="O10" s="306">
        <f t="shared" si="5"/>
        <v>0.13510753918142404</v>
      </c>
      <c r="P10" s="326">
        <v>313966267.33833981</v>
      </c>
    </row>
    <row r="11" spans="1:19" ht="15" customHeight="1" x14ac:dyDescent="0.35">
      <c r="A11" s="56" t="s">
        <v>80</v>
      </c>
      <c r="B11" s="19">
        <v>328600623</v>
      </c>
      <c r="C11" s="74">
        <f t="shared" ref="C11" si="9" xml:space="preserve"> D11/B11-1</f>
        <v>-6.1521794497632065E-4</v>
      </c>
      <c r="D11" s="19">
        <v>328398462</v>
      </c>
      <c r="E11" s="74">
        <f t="shared" ref="E11" si="10" xml:space="preserve"> F11/D11-1</f>
        <v>9.5467651733398551E-3</v>
      </c>
      <c r="F11" s="19">
        <v>331533605</v>
      </c>
      <c r="G11" s="74">
        <f t="shared" si="4"/>
        <v>6.3449031056746152E-2</v>
      </c>
      <c r="H11" s="19">
        <v>352569091</v>
      </c>
      <c r="I11" s="74">
        <f t="shared" si="8"/>
        <v>-0.15538043577393457</v>
      </c>
      <c r="J11" s="325">
        <v>297786752</v>
      </c>
      <c r="K11" s="306">
        <f t="shared" si="5"/>
        <v>5.8941658358260263E-2</v>
      </c>
      <c r="L11" s="325">
        <v>315338797</v>
      </c>
      <c r="M11" s="306">
        <f t="shared" si="5"/>
        <v>0.24643374915900385</v>
      </c>
      <c r="N11" s="325">
        <v>393048919</v>
      </c>
      <c r="O11" s="306">
        <f t="shared" si="5"/>
        <v>1.8493472671181177E-2</v>
      </c>
      <c r="P11" s="326">
        <v>400317758.44196379</v>
      </c>
      <c r="Q11"/>
      <c r="R11"/>
      <c r="S11"/>
    </row>
    <row r="12" spans="1:19" ht="15" customHeight="1" x14ac:dyDescent="0.2">
      <c r="A12" s="56" t="s">
        <v>81</v>
      </c>
      <c r="B12" s="19">
        <v>343576552</v>
      </c>
      <c r="C12" s="74">
        <f t="shared" ref="C12" si="11" xml:space="preserve"> D12/B12-1</f>
        <v>3.9281868688175292E-2</v>
      </c>
      <c r="D12" s="19">
        <v>357072881</v>
      </c>
      <c r="E12" s="74">
        <f t="shared" ref="E12" si="12" xml:space="preserve"> F12/D12-1</f>
        <v>2.1971931830913727E-2</v>
      </c>
      <c r="F12" s="19">
        <v>364918462</v>
      </c>
      <c r="G12" s="74">
        <f t="shared" si="4"/>
        <v>-3.7392301077932344E-2</v>
      </c>
      <c r="H12" s="19">
        <v>351273321</v>
      </c>
      <c r="I12" s="74">
        <f t="shared" si="8"/>
        <v>-0.14791682400497475</v>
      </c>
      <c r="J12" s="325">
        <v>299314087</v>
      </c>
      <c r="K12" s="306">
        <f t="shared" si="5"/>
        <v>2.5011539132804073E-2</v>
      </c>
      <c r="L12" s="325">
        <v>306800393</v>
      </c>
      <c r="M12" s="306">
        <f t="shared" si="5"/>
        <v>8.975821618324975E-2</v>
      </c>
      <c r="N12" s="325">
        <v>334338249</v>
      </c>
      <c r="O12" s="306">
        <f t="shared" si="5"/>
        <v>8.7618868626602175E-2</v>
      </c>
      <c r="P12" s="326">
        <v>363632588.11597919</v>
      </c>
    </row>
    <row r="13" spans="1:19" ht="15" customHeight="1" x14ac:dyDescent="0.35">
      <c r="A13" s="56" t="s">
        <v>82</v>
      </c>
      <c r="B13" s="19">
        <v>161560677</v>
      </c>
      <c r="C13" s="74">
        <f t="shared" ref="C13" si="13" xml:space="preserve"> D13/B13-1</f>
        <v>-8.8414336119673531E-2</v>
      </c>
      <c r="D13" s="19">
        <v>147276397</v>
      </c>
      <c r="E13" s="74">
        <f t="shared" ref="E13" si="14" xml:space="preserve"> F13/D13-1</f>
        <v>1.9018566837970541E-2</v>
      </c>
      <c r="F13" s="19">
        <v>150077383</v>
      </c>
      <c r="G13" s="74">
        <f t="shared" si="4"/>
        <v>-9.1866840455233634E-2</v>
      </c>
      <c r="H13" s="19">
        <v>136290248</v>
      </c>
      <c r="I13" s="74">
        <f t="shared" si="8"/>
        <v>-9.7911378076001476E-2</v>
      </c>
      <c r="J13" s="325">
        <v>122945882</v>
      </c>
      <c r="K13" s="306">
        <f t="shared" si="5"/>
        <v>3.6268152519333574E-2</v>
      </c>
      <c r="L13" s="325">
        <v>127404902</v>
      </c>
      <c r="M13" s="306">
        <f t="shared" si="5"/>
        <v>0.18688316247046766</v>
      </c>
      <c r="N13" s="325">
        <v>151214733</v>
      </c>
      <c r="O13" s="306">
        <f t="shared" si="5"/>
        <v>-2.1371959240217731E-2</v>
      </c>
      <c r="P13" s="326">
        <v>147982977.88980359</v>
      </c>
      <c r="R13"/>
      <c r="S13"/>
    </row>
    <row r="14" spans="1:19" ht="15" customHeight="1" x14ac:dyDescent="0.35">
      <c r="A14" s="56" t="s">
        <v>83</v>
      </c>
      <c r="B14" s="19">
        <v>146412434</v>
      </c>
      <c r="C14" s="74">
        <f t="shared" ref="C14" si="15" xml:space="preserve"> D14/B14-1</f>
        <v>0.20069907450619939</v>
      </c>
      <c r="D14" s="19">
        <v>175797274</v>
      </c>
      <c r="E14" s="74">
        <f t="shared" ref="E14" si="16" xml:space="preserve"> F14/D14-1</f>
        <v>-9.9662836637614771E-2</v>
      </c>
      <c r="F14" s="19">
        <v>158276819</v>
      </c>
      <c r="G14" s="74">
        <f t="shared" si="4"/>
        <v>4.5520026530227353E-2</v>
      </c>
      <c r="H14" s="19">
        <v>165481584</v>
      </c>
      <c r="I14" s="74">
        <f t="shared" si="8"/>
        <v>-0.18191850278638866</v>
      </c>
      <c r="J14" s="325">
        <v>135377422</v>
      </c>
      <c r="K14" s="306">
        <f t="shared" si="5"/>
        <v>6.2547859716223675E-2</v>
      </c>
      <c r="L14" s="325">
        <v>143844990</v>
      </c>
      <c r="M14" s="306">
        <f t="shared" si="5"/>
        <v>8.9500579756027543E-2</v>
      </c>
      <c r="N14" s="325">
        <v>156719200</v>
      </c>
      <c r="O14" s="306">
        <f t="shared" si="5"/>
        <v>0.10029313853718791</v>
      </c>
      <c r="P14" s="326">
        <v>172437060.43703726</v>
      </c>
      <c r="Q14"/>
      <c r="R14"/>
      <c r="S14"/>
    </row>
    <row r="15" spans="1:19" ht="15" customHeight="1" x14ac:dyDescent="0.35">
      <c r="A15" s="313" t="s">
        <v>137</v>
      </c>
      <c r="B15" s="47"/>
      <c r="C15" s="47"/>
      <c r="D15" s="47"/>
      <c r="E15" s="47"/>
      <c r="F15" s="47"/>
      <c r="G15" s="47"/>
      <c r="I15" s="74"/>
      <c r="N15" s="14"/>
      <c r="O15" s="14"/>
      <c r="P15" s="262"/>
      <c r="Q15"/>
      <c r="R15"/>
      <c r="S15"/>
    </row>
    <row r="16" spans="1:19" ht="15" customHeight="1" x14ac:dyDescent="0.35">
      <c r="A16" s="56"/>
      <c r="B16" s="47"/>
      <c r="C16" s="47"/>
      <c r="D16" s="47"/>
      <c r="E16" s="47"/>
      <c r="F16" s="47"/>
      <c r="G16" s="47"/>
      <c r="I16" s="74"/>
      <c r="N16" s="14"/>
      <c r="O16" s="14"/>
      <c r="P16" s="262"/>
      <c r="Q16"/>
      <c r="R16"/>
      <c r="S16"/>
    </row>
    <row r="17" spans="1:19" ht="15" customHeight="1" x14ac:dyDescent="0.35">
      <c r="A17" s="34" t="s">
        <v>123</v>
      </c>
      <c r="B17" s="54"/>
      <c r="C17" s="36" t="s">
        <v>59</v>
      </c>
      <c r="D17" s="54"/>
      <c r="E17" s="36" t="s">
        <v>59</v>
      </c>
      <c r="F17" s="54"/>
      <c r="G17" s="36" t="s">
        <v>59</v>
      </c>
      <c r="H17" s="35"/>
      <c r="I17" s="36" t="s">
        <v>59</v>
      </c>
      <c r="J17" s="35"/>
      <c r="K17" s="36" t="s">
        <v>59</v>
      </c>
      <c r="L17" s="35"/>
      <c r="M17" s="36"/>
      <c r="N17" s="35"/>
      <c r="O17" s="36" t="s">
        <v>59</v>
      </c>
      <c r="P17" s="253"/>
      <c r="Q17"/>
      <c r="R17"/>
      <c r="S17"/>
    </row>
    <row r="18" spans="1:19" ht="15" customHeight="1" x14ac:dyDescent="0.35">
      <c r="A18" s="17"/>
      <c r="B18" s="4">
        <v>2016</v>
      </c>
      <c r="C18" s="5" t="s">
        <v>93</v>
      </c>
      <c r="D18" s="4">
        <v>2017</v>
      </c>
      <c r="E18" s="5" t="s">
        <v>94</v>
      </c>
      <c r="F18" s="4">
        <v>2018</v>
      </c>
      <c r="G18" s="5" t="s">
        <v>95</v>
      </c>
      <c r="H18" s="4">
        <v>2019</v>
      </c>
      <c r="I18" s="5" t="s">
        <v>84</v>
      </c>
      <c r="J18" s="4">
        <v>2020</v>
      </c>
      <c r="K18" s="5" t="s">
        <v>85</v>
      </c>
      <c r="L18" s="4">
        <v>2021</v>
      </c>
      <c r="M18" s="5" t="s">
        <v>203</v>
      </c>
      <c r="N18" s="4">
        <v>2022</v>
      </c>
      <c r="O18" s="5" t="s">
        <v>365</v>
      </c>
      <c r="P18" s="213">
        <v>2023</v>
      </c>
      <c r="Q18"/>
      <c r="R18"/>
      <c r="S18"/>
    </row>
    <row r="19" spans="1:19" ht="15" customHeight="1" x14ac:dyDescent="0.35">
      <c r="A19" s="130" t="s">
        <v>14</v>
      </c>
      <c r="B19" s="131"/>
      <c r="C19" s="132"/>
      <c r="D19" s="131"/>
      <c r="E19" s="132"/>
      <c r="F19" s="131"/>
      <c r="G19" s="132"/>
      <c r="H19" s="131"/>
      <c r="I19" s="131"/>
      <c r="J19" s="132"/>
      <c r="K19" s="133"/>
      <c r="L19" s="132"/>
      <c r="M19" s="133"/>
      <c r="N19" s="132"/>
      <c r="O19" s="133"/>
      <c r="P19" s="257"/>
      <c r="Q19"/>
      <c r="R19"/>
      <c r="S19"/>
    </row>
    <row r="20" spans="1:19" ht="15" customHeight="1" x14ac:dyDescent="0.35">
      <c r="A20" s="134" t="s">
        <v>0</v>
      </c>
      <c r="B20" s="19">
        <f>B4</f>
        <v>1639889670</v>
      </c>
      <c r="C20" s="74">
        <f t="shared" ref="C20:C22" si="17" xml:space="preserve"> D20/B20-1</f>
        <v>3.6766250256335953E-2</v>
      </c>
      <c r="D20" s="19">
        <f>D4</f>
        <v>1700182264</v>
      </c>
      <c r="E20" s="74">
        <f xml:space="preserve"> F20/D20-1</f>
        <v>2.7485987819950486E-2</v>
      </c>
      <c r="F20" s="19">
        <f>F4</f>
        <v>1746913453</v>
      </c>
      <c r="G20" s="74">
        <f xml:space="preserve"> H20/F20-1</f>
        <v>3.0519578350284737E-2</v>
      </c>
      <c r="H20" s="19">
        <f>H4</f>
        <v>1800228515</v>
      </c>
      <c r="I20" s="74">
        <f xml:space="preserve"> J20/H20-1</f>
        <v>-0.14888924031958239</v>
      </c>
      <c r="J20" s="19">
        <f>J4</f>
        <v>1532193859</v>
      </c>
      <c r="K20" s="194">
        <f>L20/J20-1</f>
        <v>5.8695494353890432E-2</v>
      </c>
      <c r="L20" s="19">
        <f t="shared" ref="L20" si="18">L4</f>
        <v>1622126735</v>
      </c>
      <c r="M20" s="194">
        <f>N20/L20-1</f>
        <v>0.22406754611562452</v>
      </c>
      <c r="N20" s="19">
        <f>N4</f>
        <v>1985592692</v>
      </c>
      <c r="O20" s="194">
        <f>P20/N20-1</f>
        <v>9.0900184477512136E-2</v>
      </c>
      <c r="P20" s="260">
        <f>P4</f>
        <v>2166083434</v>
      </c>
      <c r="Q20"/>
      <c r="R20"/>
      <c r="S20"/>
    </row>
    <row r="21" spans="1:19" ht="15" customHeight="1" x14ac:dyDescent="0.35">
      <c r="A21" s="135" t="s">
        <v>162</v>
      </c>
      <c r="B21" s="19">
        <f>B9</f>
        <v>424911968</v>
      </c>
      <c r="C21" s="74">
        <f t="shared" si="17"/>
        <v>9.5441013796062402E-2</v>
      </c>
      <c r="D21" s="19">
        <f>D9</f>
        <v>465465997</v>
      </c>
      <c r="E21" s="74">
        <f t="shared" ref="E21:G22" si="19" xml:space="preserve"> F21/D21-1</f>
        <v>8.0586758735891051E-2</v>
      </c>
      <c r="F21" s="19">
        <f>F9</f>
        <v>502976393</v>
      </c>
      <c r="G21" s="74">
        <f t="shared" si="19"/>
        <v>5.7141391524512475E-2</v>
      </c>
      <c r="H21" s="19">
        <f>H9</f>
        <v>531717164</v>
      </c>
      <c r="I21" s="74">
        <f xml:space="preserve"> J21/H21-1</f>
        <v>-0.11693037992657318</v>
      </c>
      <c r="J21" s="19">
        <f>J9</f>
        <v>469543274</v>
      </c>
      <c r="K21" s="194">
        <f t="shared" ref="K21:O22" si="20">L21/J21-1</f>
        <v>9.3603826172579785E-2</v>
      </c>
      <c r="L21" s="19">
        <f t="shared" ref="L21" si="21">L9</f>
        <v>513494321</v>
      </c>
      <c r="M21" s="194">
        <f t="shared" si="20"/>
        <v>0.31194349859226578</v>
      </c>
      <c r="N21" s="19">
        <f>N9</f>
        <v>673675536</v>
      </c>
      <c r="O21" s="194">
        <f t="shared" si="20"/>
        <v>0.139638803474194</v>
      </c>
      <c r="P21" s="260">
        <f>P9</f>
        <v>767746781.77687633</v>
      </c>
      <c r="R21"/>
      <c r="S21"/>
    </row>
    <row r="22" spans="1:19" ht="15" customHeight="1" x14ac:dyDescent="0.35">
      <c r="A22" s="136" t="s">
        <v>163</v>
      </c>
      <c r="B22" s="69">
        <f>B20-B21</f>
        <v>1214977702</v>
      </c>
      <c r="C22" s="82">
        <f t="shared" si="17"/>
        <v>1.6246030661721589E-2</v>
      </c>
      <c r="D22" s="69">
        <f>D20-D21</f>
        <v>1234716267</v>
      </c>
      <c r="E22" s="82">
        <f t="shared" si="19"/>
        <v>7.4679448602421594E-3</v>
      </c>
      <c r="F22" s="69">
        <f>F20-F21</f>
        <v>1243937060</v>
      </c>
      <c r="G22" s="82">
        <f t="shared" si="19"/>
        <v>1.9755252729587447E-2</v>
      </c>
      <c r="H22" s="69">
        <f>H20-H21</f>
        <v>1268511351</v>
      </c>
      <c r="I22" s="82">
        <f t="shared" si="8"/>
        <v>-0.16228531643624211</v>
      </c>
      <c r="J22" s="69">
        <f>J20-J21</f>
        <v>1062650585</v>
      </c>
      <c r="K22" s="196">
        <f t="shared" si="20"/>
        <v>4.3270882874449246E-2</v>
      </c>
      <c r="L22" s="69">
        <f t="shared" ref="L22:N22" si="22">L20-L21</f>
        <v>1108632414</v>
      </c>
      <c r="M22" s="196">
        <f t="shared" si="20"/>
        <v>0.18336532418941154</v>
      </c>
      <c r="N22" s="69">
        <f t="shared" si="22"/>
        <v>1311917156</v>
      </c>
      <c r="O22" s="196">
        <f t="shared" si="20"/>
        <v>6.5872677880525865E-2</v>
      </c>
      <c r="P22" s="407">
        <f t="shared" ref="P22" si="23">P20-P21</f>
        <v>1398336652.2231236</v>
      </c>
      <c r="Q22"/>
      <c r="R22"/>
    </row>
    <row r="23" spans="1:19" ht="15" customHeight="1" x14ac:dyDescent="0.35">
      <c r="I23" s="74"/>
      <c r="N23" s="14"/>
      <c r="O23" s="14"/>
      <c r="P23" s="262"/>
      <c r="Q23"/>
      <c r="R23"/>
    </row>
    <row r="24" spans="1:19" ht="15" customHeight="1" x14ac:dyDescent="0.35">
      <c r="I24" s="74"/>
      <c r="N24" s="14"/>
      <c r="O24" s="14"/>
      <c r="P24" s="262"/>
      <c r="Q24"/>
      <c r="R24"/>
    </row>
    <row r="25" spans="1:19" ht="15" customHeight="1" x14ac:dyDescent="0.35">
      <c r="A25" s="34" t="s">
        <v>164</v>
      </c>
      <c r="B25" s="54"/>
      <c r="C25" s="36"/>
      <c r="D25" s="54"/>
      <c r="E25" s="36"/>
      <c r="F25" s="54"/>
      <c r="G25" s="36"/>
      <c r="H25" s="35"/>
      <c r="I25" s="36" t="s">
        <v>59</v>
      </c>
      <c r="J25" s="35"/>
      <c r="K25" s="36" t="s">
        <v>59</v>
      </c>
      <c r="L25" s="35"/>
      <c r="M25" s="36"/>
      <c r="N25" s="35"/>
      <c r="O25" s="36" t="s">
        <v>59</v>
      </c>
      <c r="P25" s="253"/>
      <c r="Q25"/>
      <c r="R25"/>
    </row>
    <row r="26" spans="1:19" ht="15" customHeight="1" x14ac:dyDescent="0.35">
      <c r="A26" s="17"/>
      <c r="B26" s="4"/>
      <c r="C26" s="5"/>
      <c r="D26" s="4"/>
      <c r="E26" s="5"/>
      <c r="F26" s="4"/>
      <c r="G26" s="5"/>
      <c r="H26" s="4">
        <v>2019</v>
      </c>
      <c r="I26" s="5" t="s">
        <v>84</v>
      </c>
      <c r="J26" s="4">
        <v>2020</v>
      </c>
      <c r="K26" s="5" t="s">
        <v>85</v>
      </c>
      <c r="L26" s="4">
        <v>2021</v>
      </c>
      <c r="M26" s="5" t="s">
        <v>203</v>
      </c>
      <c r="N26" s="4">
        <v>2022</v>
      </c>
      <c r="O26" s="5" t="s">
        <v>365</v>
      </c>
      <c r="P26" s="213">
        <v>2023</v>
      </c>
      <c r="Q26"/>
      <c r="R26"/>
    </row>
    <row r="27" spans="1:19" ht="15" customHeight="1" x14ac:dyDescent="0.35">
      <c r="A27" s="130" t="s">
        <v>14</v>
      </c>
      <c r="B27" s="131"/>
      <c r="C27" s="132"/>
      <c r="D27" s="131"/>
      <c r="E27" s="132"/>
      <c r="F27" s="131"/>
      <c r="G27" s="132"/>
      <c r="H27" s="131"/>
      <c r="I27" s="131"/>
      <c r="J27" s="132"/>
      <c r="K27" s="132"/>
      <c r="L27" s="132"/>
      <c r="M27" s="132"/>
      <c r="N27" s="132"/>
      <c r="O27" s="132"/>
      <c r="P27" s="257"/>
      <c r="Q27"/>
      <c r="R27"/>
    </row>
    <row r="28" spans="1:19" ht="15" customHeight="1" x14ac:dyDescent="0.35">
      <c r="A28" s="134" t="s">
        <v>0</v>
      </c>
      <c r="B28" s="19"/>
      <c r="C28" s="74"/>
      <c r="D28" s="19"/>
      <c r="E28" s="74"/>
      <c r="F28" s="19"/>
      <c r="G28" s="74"/>
      <c r="H28" s="19">
        <f>H20/('Werkzame personen'!B3+'Werkzame personen'!B6+'Werkzame personen'!B4+Medewerkers!B5)</f>
        <v>38772.124550408131</v>
      </c>
      <c r="I28" s="74">
        <f xml:space="preserve"> J28/H28-1</f>
        <v>-0.14078395228140228</v>
      </c>
      <c r="J28" s="19">
        <f>J20/('Werkzame personen'!D3+'Werkzame personen'!D6+'Werkzame personen'!D4+Medewerkers!D5)</f>
        <v>33313.631617854888</v>
      </c>
      <c r="K28" s="74">
        <f t="shared" ref="K28:O30" si="24" xml:space="preserve"> L28/J28-1</f>
        <v>3.4361802906393679E-2</v>
      </c>
      <c r="L28" s="19">
        <f>L20/('Werkzame personen'!F3+'Werkzame personen'!F6+'Werkzame personen'!F4+Medewerkers!F5)</f>
        <v>34458.348061603821</v>
      </c>
      <c r="M28" s="74">
        <f t="shared" si="24"/>
        <v>0.21785860157229275</v>
      </c>
      <c r="N28" s="19">
        <f>N20/('Werkzame personen'!H3+'Werkzame personen'!H6+'Werkzame personen'!H4+Medewerkers!H5)</f>
        <v>41965.395582796154</v>
      </c>
      <c r="O28" s="74">
        <f t="shared" si="24"/>
        <v>8.3298890350987254E-2</v>
      </c>
      <c r="P28" s="260">
        <f>P20/('Werkzame personen'!J3+'Werkzame personen'!J6+'Werkzame personen'!J4+Medewerkers!J5)</f>
        <v>45461.066467983292</v>
      </c>
      <c r="Q28"/>
      <c r="R28"/>
    </row>
    <row r="29" spans="1:19" ht="15" customHeight="1" x14ac:dyDescent="0.35">
      <c r="A29" s="135" t="s">
        <v>162</v>
      </c>
      <c r="B29" s="19"/>
      <c r="C29" s="74"/>
      <c r="D29" s="19"/>
      <c r="E29" s="74"/>
      <c r="F29" s="19"/>
      <c r="G29" s="74"/>
      <c r="H29" s="19">
        <f>H21/('Werkzame personen'!B3)</f>
        <v>25193.895475005924</v>
      </c>
      <c r="I29" s="74">
        <f t="shared" si="8"/>
        <v>-0.15991957035611115</v>
      </c>
      <c r="J29" s="19">
        <f>J21/('Werkzame personen'!D3)</f>
        <v>21164.898535046203</v>
      </c>
      <c r="K29" s="74">
        <f t="shared" si="24"/>
        <v>2.825178570199971E-2</v>
      </c>
      <c r="L29" s="19">
        <f>L21/('Werkzame personen'!F3)</f>
        <v>21762.844712862894</v>
      </c>
      <c r="M29" s="74">
        <f t="shared" si="24"/>
        <v>0.26632468190977754</v>
      </c>
      <c r="N29" s="19">
        <f>N21/('Werkzame personen'!H3)</f>
        <v>27558.827408467991</v>
      </c>
      <c r="O29" s="74">
        <f t="shared" si="24"/>
        <v>0.10134297493285915</v>
      </c>
      <c r="P29" s="260">
        <f>P21/('Werkzame personen'!J3)</f>
        <v>30351.720963703352</v>
      </c>
      <c r="Q29"/>
      <c r="R29"/>
    </row>
    <row r="30" spans="1:19" ht="15" customHeight="1" x14ac:dyDescent="0.35">
      <c r="A30" s="136" t="s">
        <v>163</v>
      </c>
      <c r="B30" s="69"/>
      <c r="C30" s="82"/>
      <c r="D30" s="69"/>
      <c r="E30" s="82"/>
      <c r="F30" s="69"/>
      <c r="G30" s="82"/>
      <c r="H30" s="69">
        <f>H22/('Werkzame personen'!B6+'Werkzame personen'!B4+Medewerkers!B5)</f>
        <v>50087.315446576642</v>
      </c>
      <c r="I30" s="82">
        <f t="shared" si="8"/>
        <v>-0.10887256065458117</v>
      </c>
      <c r="J30" s="69">
        <f>J22/('Werkzame personen'!D6+'Werkzame personen'!D4+Medewerkers!D5)</f>
        <v>44634.181157594088</v>
      </c>
      <c r="K30" s="82">
        <f t="shared" si="24"/>
        <v>5.7844683964007215E-2</v>
      </c>
      <c r="L30" s="69">
        <f>L22/('Werkzame personen'!F6+'Werkzame personen'!F4+Medewerkers!F5)</f>
        <v>47216.03126064736</v>
      </c>
      <c r="M30" s="82">
        <f t="shared" si="24"/>
        <v>0.21492863191811917</v>
      </c>
      <c r="N30" s="69">
        <f>N22/('Werkzame personen'!H6+'Werkzame personen'!H4+Medewerkers!H5)</f>
        <v>57364.108264101444</v>
      </c>
      <c r="O30" s="82">
        <f t="shared" si="24"/>
        <v>9.0573914778437015E-2</v>
      </c>
      <c r="P30" s="407">
        <f>P22/('Werkzame personen'!J6+'Werkzame personen'!J4+Medewerkers!J5)</f>
        <v>62559.800117355204</v>
      </c>
      <c r="Q30"/>
      <c r="R30"/>
    </row>
    <row r="31" spans="1:19" ht="15" customHeight="1" x14ac:dyDescent="0.35">
      <c r="K31" s="14">
        <v>2021</v>
      </c>
    </row>
    <row r="49" spans="2:9" ht="15" customHeight="1" x14ac:dyDescent="0.35">
      <c r="I49" s="304"/>
    </row>
    <row r="60" spans="2:9" ht="15" customHeight="1" x14ac:dyDescent="0.35">
      <c r="B60" s="153"/>
      <c r="C60" s="153"/>
      <c r="D60" s="153"/>
      <c r="E60" s="153"/>
      <c r="F60" s="153"/>
      <c r="G60" s="15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8"/>
  <sheetViews>
    <sheetView topLeftCell="A16" zoomScaleNormal="100" workbookViewId="0">
      <selection activeCell="K47" sqref="K47"/>
    </sheetView>
  </sheetViews>
  <sheetFormatPr defaultColWidth="9.1796875" defaultRowHeight="15" customHeight="1" x14ac:dyDescent="0.2"/>
  <cols>
    <col min="1" max="1" width="45.1796875" style="1" customWidth="1"/>
    <col min="2" max="2" width="12.81640625" style="1" customWidth="1"/>
    <col min="3" max="3" width="14.453125" style="150" bestFit="1" customWidth="1"/>
    <col min="4" max="4" width="12.81640625" style="1" customWidth="1"/>
    <col min="5" max="5" width="14.453125" style="1" bestFit="1" customWidth="1"/>
    <col min="6" max="6" width="11.81640625" style="1" customWidth="1"/>
    <col min="7" max="7" width="13.54296875" style="1" customWidth="1"/>
    <col min="8" max="8" width="11.81640625" style="1" customWidth="1"/>
    <col min="9" max="9" width="14.453125" style="1" bestFit="1" customWidth="1"/>
    <col min="10" max="10" width="11.81640625" style="1" customWidth="1"/>
    <col min="11" max="11" width="12.81640625" style="1" customWidth="1"/>
    <col min="12" max="13" width="11.81640625" style="1" bestFit="1" customWidth="1"/>
    <col min="14" max="16384" width="9.1796875" style="1"/>
  </cols>
  <sheetData>
    <row r="1" spans="1:11" ht="15" customHeight="1" x14ac:dyDescent="0.3">
      <c r="A1" s="15" t="s">
        <v>126</v>
      </c>
      <c r="B1" s="221"/>
      <c r="C1" s="148" t="s">
        <v>59</v>
      </c>
      <c r="D1" s="16"/>
      <c r="E1" s="5" t="s">
        <v>59</v>
      </c>
      <c r="F1" s="16"/>
      <c r="G1" s="5" t="s">
        <v>59</v>
      </c>
      <c r="H1" s="16"/>
      <c r="I1" s="5" t="s">
        <v>59</v>
      </c>
      <c r="J1" s="386"/>
    </row>
    <row r="2" spans="1:11" ht="15" customHeight="1" x14ac:dyDescent="0.2">
      <c r="A2" s="17"/>
      <c r="B2" s="222">
        <v>2019</v>
      </c>
      <c r="C2" s="149" t="s">
        <v>166</v>
      </c>
      <c r="D2" s="4">
        <v>2020</v>
      </c>
      <c r="E2" s="5" t="s">
        <v>167</v>
      </c>
      <c r="F2" s="4">
        <v>2021</v>
      </c>
      <c r="G2" s="5" t="s">
        <v>250</v>
      </c>
      <c r="H2" s="4">
        <v>2022</v>
      </c>
      <c r="I2" s="5" t="s">
        <v>415</v>
      </c>
      <c r="J2" s="213">
        <v>2023</v>
      </c>
    </row>
    <row r="3" spans="1:11" ht="15" customHeight="1" x14ac:dyDescent="0.2">
      <c r="A3" s="26" t="s">
        <v>0</v>
      </c>
      <c r="B3" s="223"/>
      <c r="C3" s="27"/>
      <c r="D3" s="27"/>
      <c r="E3" s="27"/>
      <c r="F3" s="27"/>
      <c r="G3" s="27"/>
      <c r="H3" s="27"/>
      <c r="I3" s="27"/>
      <c r="J3" s="214"/>
    </row>
    <row r="4" spans="1:11" ht="15" customHeight="1" x14ac:dyDescent="0.2">
      <c r="A4" s="327" t="s">
        <v>251</v>
      </c>
      <c r="B4" s="224">
        <v>27074</v>
      </c>
      <c r="C4" s="208">
        <f>D4/B4-1</f>
        <v>-7.1692398611213681E-2</v>
      </c>
      <c r="D4" s="29">
        <v>25133</v>
      </c>
      <c r="E4" s="208">
        <f>F4/D4-1</f>
        <v>-3.1194047666414648E-2</v>
      </c>
      <c r="F4" s="29">
        <v>24349</v>
      </c>
      <c r="G4" s="208">
        <f t="shared" ref="G4:I5" si="0">H4/F4-1</f>
        <v>-4.3451476446671355E-2</v>
      </c>
      <c r="H4" s="29">
        <f>Kwartaalcijfers!H80</f>
        <v>23291</v>
      </c>
      <c r="I4" s="208">
        <f t="shared" si="0"/>
        <v>-1.5671289339229788E-2</v>
      </c>
      <c r="J4" s="425">
        <f>Kwartaalcijfers!J80</f>
        <v>22926</v>
      </c>
      <c r="K4" s="321"/>
    </row>
    <row r="5" spans="1:11" ht="15" customHeight="1" x14ac:dyDescent="0.2">
      <c r="A5" s="328" t="s">
        <v>252</v>
      </c>
      <c r="B5" s="140">
        <f>Kwartaalcijfers!B97</f>
        <v>17289</v>
      </c>
      <c r="C5" s="208">
        <f>D5/B5-1</f>
        <v>-8.4041876337555665E-2</v>
      </c>
      <c r="D5" s="18">
        <f>Kwartaalcijfers!D97</f>
        <v>15836</v>
      </c>
      <c r="E5" s="208">
        <f>F5/D5-1</f>
        <v>-1.7112907299823177E-2</v>
      </c>
      <c r="F5" s="18">
        <f>Kwartaalcijfers!F97</f>
        <v>15565</v>
      </c>
      <c r="G5" s="208">
        <f t="shared" si="0"/>
        <v>-2.7112110504336706E-2</v>
      </c>
      <c r="H5" s="18">
        <f>Kwartaalcijfers!H97</f>
        <v>15143</v>
      </c>
      <c r="I5" s="208">
        <f t="shared" si="0"/>
        <v>-2.3311100838671384E-2</v>
      </c>
      <c r="J5" s="144">
        <f>Kwartaalcijfers!J97</f>
        <v>14790</v>
      </c>
      <c r="K5" s="321"/>
    </row>
    <row r="6" spans="1:11" ht="15" customHeight="1" x14ac:dyDescent="0.2">
      <c r="A6" s="26" t="s">
        <v>74</v>
      </c>
      <c r="B6" s="223"/>
      <c r="C6" s="27"/>
      <c r="D6" s="27"/>
      <c r="E6" s="27"/>
      <c r="F6" s="27"/>
      <c r="G6" s="27"/>
      <c r="H6" s="27"/>
      <c r="I6" s="27"/>
      <c r="J6" s="214"/>
    </row>
    <row r="7" spans="1:11" ht="15" customHeight="1" x14ac:dyDescent="0.2">
      <c r="A7" s="298" t="s">
        <v>205</v>
      </c>
      <c r="B7" s="140"/>
      <c r="C7" s="208"/>
      <c r="D7" s="18">
        <v>26778</v>
      </c>
      <c r="E7" s="296" t="s">
        <v>54</v>
      </c>
      <c r="F7" s="18">
        <v>22341</v>
      </c>
      <c r="G7" s="296"/>
      <c r="H7" s="18">
        <v>21733</v>
      </c>
      <c r="I7" s="296"/>
      <c r="J7" s="439">
        <v>21226</v>
      </c>
      <c r="K7" s="321"/>
    </row>
    <row r="8" spans="1:11" ht="15" customHeight="1" x14ac:dyDescent="0.2">
      <c r="A8" s="23"/>
      <c r="B8" s="225"/>
      <c r="C8" s="208"/>
      <c r="D8" s="30"/>
      <c r="E8" s="18"/>
      <c r="F8" s="30"/>
      <c r="G8" s="18"/>
      <c r="H8" s="30"/>
      <c r="I8" s="18"/>
      <c r="J8" s="426"/>
    </row>
    <row r="9" spans="1:11" ht="15" customHeight="1" x14ac:dyDescent="0.2">
      <c r="A9" s="26" t="s">
        <v>16</v>
      </c>
      <c r="B9" s="226"/>
      <c r="C9" s="31"/>
      <c r="D9" s="31"/>
      <c r="E9" s="31"/>
      <c r="F9" s="31"/>
      <c r="G9" s="31"/>
      <c r="H9" s="31"/>
      <c r="I9" s="31"/>
      <c r="J9" s="427"/>
    </row>
    <row r="10" spans="1:11" ht="15" customHeight="1" x14ac:dyDescent="0.2">
      <c r="A10" s="215" t="s">
        <v>17</v>
      </c>
      <c r="B10" s="224">
        <v>8811</v>
      </c>
      <c r="C10" s="208">
        <f t="shared" ref="C10:C33" si="1">D10/B10-1</f>
        <v>-0.12597889002383389</v>
      </c>
      <c r="D10" s="29">
        <v>7701</v>
      </c>
      <c r="E10" s="208">
        <f t="shared" ref="E10:E15" si="2">F10/D10-1</f>
        <v>-1.0518114530580491E-2</v>
      </c>
      <c r="F10" s="29">
        <v>7620</v>
      </c>
      <c r="G10" s="208">
        <f t="shared" ref="G10:I15" si="3">H10/F10-1</f>
        <v>-3.0314960629921228E-2</v>
      </c>
      <c r="H10" s="29">
        <v>7389</v>
      </c>
      <c r="I10" s="208">
        <f t="shared" si="3"/>
        <v>1.2856949519556071E-2</v>
      </c>
      <c r="J10" s="425">
        <v>7484</v>
      </c>
      <c r="K10" s="321"/>
    </row>
    <row r="11" spans="1:11" ht="15" customHeight="1" x14ac:dyDescent="0.2">
      <c r="A11" s="63" t="s">
        <v>18</v>
      </c>
      <c r="B11" s="140">
        <v>8342</v>
      </c>
      <c r="C11" s="208">
        <f t="shared" si="1"/>
        <v>-7.6240709661951622E-2</v>
      </c>
      <c r="D11" s="18">
        <v>7706</v>
      </c>
      <c r="E11" s="208">
        <f t="shared" si="2"/>
        <v>-7.5136257461718148E-2</v>
      </c>
      <c r="F11" s="18">
        <v>7127</v>
      </c>
      <c r="G11" s="208">
        <f t="shared" si="3"/>
        <v>-9.0220289041672563E-2</v>
      </c>
      <c r="H11" s="18">
        <v>6484</v>
      </c>
      <c r="I11" s="208">
        <f t="shared" si="3"/>
        <v>-5.1819864281307804E-2</v>
      </c>
      <c r="J11" s="144">
        <v>6148</v>
      </c>
      <c r="K11" s="321"/>
    </row>
    <row r="12" spans="1:11" ht="15" customHeight="1" x14ac:dyDescent="0.2">
      <c r="A12" s="63" t="s">
        <v>19</v>
      </c>
      <c r="B12" s="140">
        <v>5002</v>
      </c>
      <c r="C12" s="208">
        <f t="shared" si="1"/>
        <v>-2.1191523390643785E-2</v>
      </c>
      <c r="D12" s="18">
        <v>4896</v>
      </c>
      <c r="E12" s="208">
        <f t="shared" si="2"/>
        <v>-2.7165032679738577E-2</v>
      </c>
      <c r="F12" s="18">
        <v>4763</v>
      </c>
      <c r="G12" s="208">
        <f t="shared" si="3"/>
        <v>-4.1780390510182674E-2</v>
      </c>
      <c r="H12" s="18">
        <v>4564</v>
      </c>
      <c r="I12" s="208">
        <f t="shared" si="3"/>
        <v>-2.8045574057844025E-2</v>
      </c>
      <c r="J12" s="144">
        <v>4436</v>
      </c>
      <c r="K12" s="321"/>
    </row>
    <row r="13" spans="1:11" ht="15" customHeight="1" x14ac:dyDescent="0.2">
      <c r="A13" s="63" t="s">
        <v>20</v>
      </c>
      <c r="B13" s="140">
        <v>3362</v>
      </c>
      <c r="C13" s="208">
        <f t="shared" si="1"/>
        <v>-3.3610945865556241E-2</v>
      </c>
      <c r="D13" s="18">
        <v>3249</v>
      </c>
      <c r="E13" s="208">
        <f t="shared" si="2"/>
        <v>-4.0935672514619936E-2</v>
      </c>
      <c r="F13" s="18">
        <v>3116</v>
      </c>
      <c r="G13" s="208">
        <f t="shared" si="3"/>
        <v>-4.2362002567394086E-2</v>
      </c>
      <c r="H13" s="18">
        <v>2984</v>
      </c>
      <c r="I13" s="208">
        <f t="shared" si="3"/>
        <v>-4.4906166219839116E-2</v>
      </c>
      <c r="J13" s="144">
        <v>2850</v>
      </c>
      <c r="K13" s="321"/>
    </row>
    <row r="14" spans="1:11" ht="15" customHeight="1" x14ac:dyDescent="0.2">
      <c r="A14" s="269" t="s">
        <v>189</v>
      </c>
      <c r="B14" s="270">
        <v>1298</v>
      </c>
      <c r="C14" s="208">
        <f t="shared" si="1"/>
        <v>2.6194144838212585E-2</v>
      </c>
      <c r="D14" s="271">
        <v>1332</v>
      </c>
      <c r="E14" s="208">
        <f t="shared" si="2"/>
        <v>9.0090090090090058E-2</v>
      </c>
      <c r="F14" s="271">
        <v>1452</v>
      </c>
      <c r="G14" s="208">
        <f t="shared" si="3"/>
        <v>7.6446280991735449E-2</v>
      </c>
      <c r="H14" s="271">
        <v>1563</v>
      </c>
      <c r="I14" s="208">
        <f t="shared" si="3"/>
        <v>6.3979526551503518E-2</v>
      </c>
      <c r="J14" s="428">
        <v>1663</v>
      </c>
      <c r="K14" s="321"/>
    </row>
    <row r="15" spans="1:11" ht="15" customHeight="1" x14ac:dyDescent="0.2">
      <c r="A15" s="269" t="s">
        <v>190</v>
      </c>
      <c r="B15" s="270">
        <v>259</v>
      </c>
      <c r="C15" s="208">
        <f t="shared" si="1"/>
        <v>-3.8610038610038644E-2</v>
      </c>
      <c r="D15" s="271">
        <v>249</v>
      </c>
      <c r="E15" s="208">
        <f t="shared" si="2"/>
        <v>8.8353413654618462E-2</v>
      </c>
      <c r="F15" s="271">
        <v>271</v>
      </c>
      <c r="G15" s="208">
        <f t="shared" si="3"/>
        <v>0.13284132841328411</v>
      </c>
      <c r="H15" s="271">
        <v>307</v>
      </c>
      <c r="I15" s="208">
        <f t="shared" si="3"/>
        <v>0.12377850162866455</v>
      </c>
      <c r="J15" s="428">
        <v>345</v>
      </c>
      <c r="K15" s="321"/>
    </row>
    <row r="16" spans="1:11" ht="15" customHeight="1" x14ac:dyDescent="0.2">
      <c r="A16" s="26" t="s">
        <v>24</v>
      </c>
      <c r="B16" s="226"/>
      <c r="C16" s="31"/>
      <c r="D16" s="31"/>
      <c r="E16" s="31"/>
      <c r="F16" s="31"/>
      <c r="G16" s="31"/>
      <c r="H16" s="31"/>
      <c r="I16" s="31"/>
      <c r="J16" s="427"/>
    </row>
    <row r="17" spans="1:14" ht="15" customHeight="1" x14ac:dyDescent="0.2">
      <c r="A17" s="216" t="s">
        <v>97</v>
      </c>
      <c r="B17" s="224">
        <v>3249</v>
      </c>
      <c r="C17" s="208">
        <f t="shared" si="1"/>
        <v>-3.1394275161588214E-2</v>
      </c>
      <c r="D17" s="29">
        <v>3147</v>
      </c>
      <c r="E17" s="208">
        <f t="shared" ref="E17:E18" si="4">F17/D17-1</f>
        <v>1.0803940260565525E-2</v>
      </c>
      <c r="F17" s="29">
        <v>3181</v>
      </c>
      <c r="G17" s="208">
        <f t="shared" ref="G17:I18" si="5">H17/F17-1</f>
        <v>-8.8022634391701216E-3</v>
      </c>
      <c r="H17" s="29">
        <v>3153</v>
      </c>
      <c r="I17" s="208">
        <f t="shared" si="5"/>
        <v>-3.6156041864890631E-2</v>
      </c>
      <c r="J17" s="425">
        <v>3039</v>
      </c>
      <c r="K17" s="396"/>
      <c r="L17" s="423"/>
      <c r="M17" s="396"/>
      <c r="N17" s="423"/>
    </row>
    <row r="18" spans="1:14" ht="15" customHeight="1" x14ac:dyDescent="0.2">
      <c r="A18" s="217" t="s">
        <v>98</v>
      </c>
      <c r="B18" s="140">
        <v>23825</v>
      </c>
      <c r="C18" s="208">
        <f t="shared" si="1"/>
        <v>-7.7187827911857299E-2</v>
      </c>
      <c r="D18" s="18">
        <v>21986</v>
      </c>
      <c r="E18" s="208">
        <f t="shared" si="4"/>
        <v>-3.7205494405530781E-2</v>
      </c>
      <c r="F18" s="18">
        <v>21168</v>
      </c>
      <c r="G18" s="208">
        <f t="shared" si="5"/>
        <v>-4.8658352229780766E-2</v>
      </c>
      <c r="H18" s="18">
        <v>20138</v>
      </c>
      <c r="I18" s="208">
        <f t="shared" si="5"/>
        <v>-1.246399841096435E-2</v>
      </c>
      <c r="J18" s="144">
        <v>19887</v>
      </c>
      <c r="K18" s="396"/>
      <c r="L18" s="423"/>
      <c r="M18" s="396"/>
      <c r="N18" s="423"/>
    </row>
    <row r="19" spans="1:14" ht="15" customHeight="1" x14ac:dyDescent="0.2">
      <c r="A19" s="23"/>
      <c r="B19" s="225"/>
      <c r="C19" s="208"/>
      <c r="D19" s="30"/>
      <c r="E19" s="18"/>
      <c r="F19" s="30"/>
      <c r="G19" s="18"/>
      <c r="H19" s="30"/>
      <c r="I19" s="18"/>
      <c r="J19" s="426"/>
      <c r="L19" s="424"/>
      <c r="N19" s="424"/>
    </row>
    <row r="20" spans="1:14" ht="15" customHeight="1" x14ac:dyDescent="0.2">
      <c r="A20" s="26" t="s">
        <v>146</v>
      </c>
      <c r="B20" s="226"/>
      <c r="C20" s="31"/>
      <c r="D20" s="31"/>
      <c r="E20" s="31"/>
      <c r="F20" s="31"/>
      <c r="G20" s="31"/>
      <c r="H20" s="31"/>
      <c r="I20" s="31"/>
      <c r="J20" s="427"/>
    </row>
    <row r="21" spans="1:14" ht="15" customHeight="1" x14ac:dyDescent="0.2">
      <c r="A21" s="215" t="s">
        <v>25</v>
      </c>
      <c r="B21" s="274">
        <v>4670</v>
      </c>
      <c r="C21" s="208">
        <f t="shared" si="1"/>
        <v>-0.15888650963597428</v>
      </c>
      <c r="D21" s="275">
        <v>3928</v>
      </c>
      <c r="E21" s="208">
        <f t="shared" ref="E21:E30" si="6">F21/D21-1</f>
        <v>1.9602851323828885E-2</v>
      </c>
      <c r="F21" s="275">
        <v>4005</v>
      </c>
      <c r="G21" s="208">
        <f t="shared" ref="G21:I30" si="7">H21/F21-1</f>
        <v>-0.11910112359550562</v>
      </c>
      <c r="H21" s="275">
        <v>3528</v>
      </c>
      <c r="I21" s="208">
        <f t="shared" si="7"/>
        <v>-5.4138321995464866E-2</v>
      </c>
      <c r="J21" s="429">
        <v>3337</v>
      </c>
      <c r="K21" s="396"/>
      <c r="L21" s="423"/>
      <c r="M21" s="396"/>
      <c r="N21" s="423"/>
    </row>
    <row r="22" spans="1:14" ht="15" customHeight="1" x14ac:dyDescent="0.2">
      <c r="A22" s="63" t="s">
        <v>26</v>
      </c>
      <c r="B22" s="274">
        <v>5323</v>
      </c>
      <c r="C22" s="208">
        <f t="shared" si="1"/>
        <v>-0.15066691715198199</v>
      </c>
      <c r="D22" s="275">
        <v>4521</v>
      </c>
      <c r="E22" s="208">
        <f t="shared" si="6"/>
        <v>-7.6974120769741194E-2</v>
      </c>
      <c r="F22" s="275">
        <v>4173</v>
      </c>
      <c r="G22" s="208">
        <f t="shared" si="7"/>
        <v>-9.1301222142343597E-2</v>
      </c>
      <c r="H22" s="275">
        <v>3792</v>
      </c>
      <c r="I22" s="208">
        <f t="shared" si="7"/>
        <v>-0.10152953586497893</v>
      </c>
      <c r="J22" s="429">
        <v>3407</v>
      </c>
      <c r="K22" s="396"/>
      <c r="L22" s="423"/>
      <c r="M22" s="396"/>
      <c r="N22" s="423"/>
    </row>
    <row r="23" spans="1:14" ht="15" customHeight="1" x14ac:dyDescent="0.2">
      <c r="A23" s="63" t="s">
        <v>27</v>
      </c>
      <c r="B23" s="274">
        <v>8773</v>
      </c>
      <c r="C23" s="208">
        <f t="shared" si="1"/>
        <v>-5.8018921691553649E-2</v>
      </c>
      <c r="D23" s="275">
        <v>8264</v>
      </c>
      <c r="E23" s="208">
        <f t="shared" si="6"/>
        <v>-8.0348499515972893E-2</v>
      </c>
      <c r="F23" s="275">
        <v>7600</v>
      </c>
      <c r="G23" s="208">
        <f t="shared" si="7"/>
        <v>-0.15526315789473688</v>
      </c>
      <c r="H23" s="275">
        <v>6420</v>
      </c>
      <c r="I23" s="208">
        <f t="shared" si="7"/>
        <v>-0.16791277258566983</v>
      </c>
      <c r="J23" s="429">
        <v>5342</v>
      </c>
      <c r="K23" s="396"/>
      <c r="L23" s="423"/>
      <c r="M23" s="396"/>
      <c r="N23" s="423"/>
    </row>
    <row r="24" spans="1:14" ht="15" customHeight="1" x14ac:dyDescent="0.2">
      <c r="A24" s="63" t="s">
        <v>28</v>
      </c>
      <c r="B24" s="274">
        <v>5822</v>
      </c>
      <c r="C24" s="208">
        <f t="shared" si="1"/>
        <v>-1.7004465819306036E-2</v>
      </c>
      <c r="D24" s="275">
        <v>5723</v>
      </c>
      <c r="E24" s="208">
        <f t="shared" si="6"/>
        <v>-1.6075484885549551E-2</v>
      </c>
      <c r="F24" s="275">
        <v>5631</v>
      </c>
      <c r="G24" s="208">
        <f t="shared" si="7"/>
        <v>3.3031433137986177E-2</v>
      </c>
      <c r="H24" s="275">
        <v>5817</v>
      </c>
      <c r="I24" s="208">
        <f t="shared" si="7"/>
        <v>-1.770672167784082E-2</v>
      </c>
      <c r="J24" s="429">
        <v>5714</v>
      </c>
      <c r="K24" s="396"/>
      <c r="L24" s="423"/>
      <c r="M24" s="396"/>
      <c r="N24" s="423"/>
    </row>
    <row r="25" spans="1:14" ht="15" customHeight="1" x14ac:dyDescent="0.2">
      <c r="A25" s="63" t="s">
        <v>29</v>
      </c>
      <c r="B25" s="274">
        <v>1703</v>
      </c>
      <c r="C25" s="208">
        <f t="shared" si="1"/>
        <v>9.5713446858485041E-2</v>
      </c>
      <c r="D25" s="275">
        <v>1866</v>
      </c>
      <c r="E25" s="208">
        <f t="shared" si="6"/>
        <v>3.9657020364415763E-2</v>
      </c>
      <c r="F25" s="275">
        <v>1940</v>
      </c>
      <c r="G25" s="208">
        <f t="shared" si="7"/>
        <v>0.24381443298969074</v>
      </c>
      <c r="H25" s="275">
        <v>2413</v>
      </c>
      <c r="I25" s="208">
        <f t="shared" si="7"/>
        <v>0.39204309987567343</v>
      </c>
      <c r="J25" s="429">
        <v>3359</v>
      </c>
      <c r="K25" s="396"/>
      <c r="L25" s="423"/>
      <c r="M25" s="396"/>
      <c r="N25" s="423"/>
    </row>
    <row r="26" spans="1:14" ht="15" customHeight="1" x14ac:dyDescent="0.2">
      <c r="A26" s="63" t="s">
        <v>30</v>
      </c>
      <c r="B26" s="274">
        <v>362</v>
      </c>
      <c r="C26" s="208">
        <f t="shared" si="1"/>
        <v>7.7348066298342566E-2</v>
      </c>
      <c r="D26" s="275">
        <v>390</v>
      </c>
      <c r="E26" s="208">
        <f t="shared" si="6"/>
        <v>0.16666666666666674</v>
      </c>
      <c r="F26" s="275">
        <v>455</v>
      </c>
      <c r="G26" s="208">
        <f t="shared" si="7"/>
        <v>0.52747252747252737</v>
      </c>
      <c r="H26" s="275">
        <v>695</v>
      </c>
      <c r="I26" s="208">
        <f t="shared" si="7"/>
        <v>0.40719424460431664</v>
      </c>
      <c r="J26" s="429">
        <v>978</v>
      </c>
      <c r="K26" s="396"/>
      <c r="L26" s="423"/>
      <c r="M26" s="396"/>
      <c r="N26" s="423"/>
    </row>
    <row r="27" spans="1:14" ht="15" customHeight="1" x14ac:dyDescent="0.2">
      <c r="A27" s="63" t="s">
        <v>31</v>
      </c>
      <c r="B27" s="274">
        <v>88</v>
      </c>
      <c r="C27" s="208">
        <f t="shared" si="1"/>
        <v>0.17045454545454541</v>
      </c>
      <c r="D27" s="275">
        <v>103</v>
      </c>
      <c r="E27" s="208">
        <f t="shared" si="6"/>
        <v>0.30097087378640786</v>
      </c>
      <c r="F27" s="275">
        <v>134</v>
      </c>
      <c r="G27" s="208">
        <f t="shared" si="7"/>
        <v>0.33582089552238803</v>
      </c>
      <c r="H27" s="275">
        <v>179</v>
      </c>
      <c r="I27" s="208">
        <f t="shared" si="7"/>
        <v>0.56983240223463683</v>
      </c>
      <c r="J27" s="429">
        <v>281</v>
      </c>
      <c r="K27" s="396"/>
      <c r="L27" s="423"/>
      <c r="M27" s="396"/>
      <c r="N27" s="423"/>
    </row>
    <row r="28" spans="1:14" ht="15" customHeight="1" x14ac:dyDescent="0.2">
      <c r="A28" s="63" t="s">
        <v>32</v>
      </c>
      <c r="B28" s="274">
        <v>94</v>
      </c>
      <c r="C28" s="208">
        <f t="shared" si="1"/>
        <v>7.4468085106383031E-2</v>
      </c>
      <c r="D28" s="275">
        <v>101</v>
      </c>
      <c r="E28" s="208">
        <f t="shared" si="6"/>
        <v>0.21782178217821779</v>
      </c>
      <c r="F28" s="275">
        <v>123</v>
      </c>
      <c r="G28" s="208">
        <f t="shared" si="7"/>
        <v>-8.9430894308943132E-2</v>
      </c>
      <c r="H28" s="275">
        <v>112</v>
      </c>
      <c r="I28" s="208">
        <f t="shared" si="7"/>
        <v>-8.9285714285713969E-3</v>
      </c>
      <c r="J28" s="429">
        <v>111</v>
      </c>
      <c r="K28" s="396"/>
      <c r="L28" s="423"/>
      <c r="M28" s="396"/>
      <c r="N28" s="423"/>
    </row>
    <row r="29" spans="1:14" ht="15" customHeight="1" x14ac:dyDescent="0.2">
      <c r="A29" s="63" t="s">
        <v>33</v>
      </c>
      <c r="B29" s="274">
        <v>49</v>
      </c>
      <c r="C29" s="208">
        <f t="shared" si="1"/>
        <v>4.081632653061229E-2</v>
      </c>
      <c r="D29" s="275">
        <v>51</v>
      </c>
      <c r="E29" s="208">
        <f t="shared" si="6"/>
        <v>0.39215686274509798</v>
      </c>
      <c r="F29" s="275">
        <v>71</v>
      </c>
      <c r="G29" s="208">
        <f t="shared" si="7"/>
        <v>0.50704225352112675</v>
      </c>
      <c r="H29" s="275">
        <v>107</v>
      </c>
      <c r="I29" s="208">
        <f t="shared" si="7"/>
        <v>0.47663551401869153</v>
      </c>
      <c r="J29" s="429">
        <v>158</v>
      </c>
      <c r="K29" s="396"/>
      <c r="L29" s="423"/>
      <c r="M29" s="396"/>
      <c r="N29" s="423"/>
    </row>
    <row r="30" spans="1:14" ht="15" customHeight="1" x14ac:dyDescent="0.2">
      <c r="A30" s="63" t="s">
        <v>34</v>
      </c>
      <c r="B30" s="274">
        <v>190</v>
      </c>
      <c r="C30" s="208">
        <f t="shared" si="1"/>
        <v>-2.1052631578947323E-2</v>
      </c>
      <c r="D30" s="275">
        <v>186</v>
      </c>
      <c r="E30" s="208">
        <f t="shared" si="6"/>
        <v>0.16666666666666674</v>
      </c>
      <c r="F30" s="275">
        <v>217</v>
      </c>
      <c r="G30" s="208">
        <f t="shared" si="7"/>
        <v>5.0691244239631228E-2</v>
      </c>
      <c r="H30" s="275">
        <v>228</v>
      </c>
      <c r="I30" s="208">
        <f t="shared" si="7"/>
        <v>4.8245614035087758E-2</v>
      </c>
      <c r="J30" s="429">
        <v>239</v>
      </c>
      <c r="K30" s="396"/>
      <c r="L30" s="423"/>
      <c r="M30" s="396"/>
      <c r="N30" s="423"/>
    </row>
    <row r="31" spans="1:14" ht="15" customHeight="1" x14ac:dyDescent="0.2">
      <c r="A31" s="23"/>
      <c r="B31" s="227"/>
      <c r="C31" s="208"/>
      <c r="D31" s="24"/>
      <c r="E31" s="14"/>
      <c r="F31" s="24" t="s">
        <v>54</v>
      </c>
      <c r="G31" s="14"/>
      <c r="H31" s="24"/>
      <c r="I31" s="14"/>
      <c r="J31" s="426"/>
      <c r="L31" s="424"/>
      <c r="N31" s="424"/>
    </row>
    <row r="32" spans="1:14" ht="15" customHeight="1" x14ac:dyDescent="0.2">
      <c r="A32" s="26" t="s">
        <v>73</v>
      </c>
      <c r="B32" s="223"/>
      <c r="C32" s="27"/>
      <c r="D32" s="27"/>
      <c r="E32" s="27"/>
      <c r="F32" s="27"/>
      <c r="G32" s="27"/>
      <c r="H32" s="31"/>
      <c r="I32" s="27"/>
      <c r="J32" s="427"/>
    </row>
    <row r="33" spans="1:14" ht="15" customHeight="1" x14ac:dyDescent="0.2">
      <c r="A33" s="215" t="s">
        <v>0</v>
      </c>
      <c r="B33" s="228">
        <v>33060498.0774194</v>
      </c>
      <c r="C33" s="208">
        <f t="shared" si="1"/>
        <v>-3.4775504412604463E-2</v>
      </c>
      <c r="D33" s="32">
        <v>31910802.5806452</v>
      </c>
      <c r="E33" s="208">
        <f>F33/D33-1</f>
        <v>-1.2757197805238429E-2</v>
      </c>
      <c r="F33" s="32">
        <f>1293.84 * F4</f>
        <v>31503710.159999996</v>
      </c>
      <c r="G33" s="208">
        <f>H33/F33-1</f>
        <v>1.9981299878744307E-2</v>
      </c>
      <c r="H33" s="32">
        <f>1379.64*H4</f>
        <v>32133195.240000002</v>
      </c>
      <c r="I33" s="208">
        <f>J33/H33-1</f>
        <v>4.8619293796691165E-2</v>
      </c>
      <c r="J33" s="430">
        <f>1469.75*J4</f>
        <v>33695488.5</v>
      </c>
      <c r="K33" s="321"/>
    </row>
    <row r="34" spans="1:14" ht="15" customHeight="1" x14ac:dyDescent="0.2">
      <c r="A34" s="23"/>
      <c r="B34" s="227"/>
      <c r="C34" s="208"/>
      <c r="D34" s="24"/>
      <c r="E34" s="14"/>
      <c r="F34" s="24"/>
      <c r="G34" s="14"/>
      <c r="H34" s="444"/>
      <c r="I34" s="14"/>
      <c r="J34" s="445"/>
    </row>
    <row r="35" spans="1:14" ht="15" customHeight="1" x14ac:dyDescent="0.2">
      <c r="A35" s="26" t="s">
        <v>147</v>
      </c>
      <c r="B35" s="223"/>
      <c r="C35" s="27"/>
      <c r="D35" s="27"/>
      <c r="E35" s="27"/>
      <c r="F35" s="27"/>
      <c r="G35" s="27"/>
      <c r="H35" s="27"/>
      <c r="I35" s="27"/>
      <c r="J35" s="214"/>
    </row>
    <row r="36" spans="1:14" ht="15" customHeight="1" x14ac:dyDescent="0.2">
      <c r="A36" s="215" t="s">
        <v>60</v>
      </c>
      <c r="B36" s="276" t="s">
        <v>35</v>
      </c>
      <c r="C36" s="277" t="s">
        <v>35</v>
      </c>
      <c r="D36" s="108">
        <v>2354</v>
      </c>
      <c r="E36" s="278">
        <f t="shared" ref="E36:E41" si="8">F36/D36-1</f>
        <v>0.30458793542905682</v>
      </c>
      <c r="F36" s="108">
        <v>3071</v>
      </c>
      <c r="G36" s="278">
        <f t="shared" ref="G36:I41" si="9">H36/F36-1</f>
        <v>1.3350700097688017E-2</v>
      </c>
      <c r="H36" s="108">
        <v>3112</v>
      </c>
      <c r="I36" s="278">
        <f t="shared" si="9"/>
        <v>8.9331619537275087E-2</v>
      </c>
      <c r="J36" s="432">
        <v>3390</v>
      </c>
      <c r="K36" s="396"/>
      <c r="L36" s="423"/>
      <c r="M36" s="396"/>
      <c r="N36" s="423"/>
    </row>
    <row r="37" spans="1:14" ht="15" customHeight="1" x14ac:dyDescent="0.2">
      <c r="A37" s="286" t="s">
        <v>193</v>
      </c>
      <c r="B37" s="279" t="s">
        <v>35</v>
      </c>
      <c r="C37" s="277" t="s">
        <v>35</v>
      </c>
      <c r="D37" s="108">
        <v>2274</v>
      </c>
      <c r="E37" s="278">
        <f t="shared" si="8"/>
        <v>-0.19832893579595423</v>
      </c>
      <c r="F37" s="108">
        <v>1823</v>
      </c>
      <c r="G37" s="278">
        <f t="shared" si="9"/>
        <v>0.2276467361492045</v>
      </c>
      <c r="H37" s="108">
        <v>2238</v>
      </c>
      <c r="I37" s="278">
        <f t="shared" si="9"/>
        <v>0.13002680965147451</v>
      </c>
      <c r="J37" s="432">
        <v>2529</v>
      </c>
      <c r="K37" s="396"/>
      <c r="L37" s="423"/>
      <c r="M37" s="396"/>
      <c r="N37" s="423"/>
    </row>
    <row r="38" spans="1:14" ht="15" customHeight="1" x14ac:dyDescent="0.2">
      <c r="A38" s="286" t="s">
        <v>194</v>
      </c>
      <c r="B38" s="279" t="s">
        <v>35</v>
      </c>
      <c r="C38" s="277" t="s">
        <v>35</v>
      </c>
      <c r="D38" s="108">
        <v>1869</v>
      </c>
      <c r="E38" s="278">
        <f t="shared" si="8"/>
        <v>-6.3135366506153034E-2</v>
      </c>
      <c r="F38" s="108">
        <v>1751</v>
      </c>
      <c r="G38" s="278">
        <f t="shared" si="9"/>
        <v>-0.21816105082809822</v>
      </c>
      <c r="H38" s="108">
        <v>1369</v>
      </c>
      <c r="I38" s="278">
        <f t="shared" si="9"/>
        <v>0.37983929875821776</v>
      </c>
      <c r="J38" s="432">
        <v>1889</v>
      </c>
      <c r="K38" s="396"/>
      <c r="L38" s="423"/>
      <c r="M38" s="396"/>
      <c r="N38" s="423"/>
    </row>
    <row r="39" spans="1:14" ht="15" customHeight="1" x14ac:dyDescent="0.2">
      <c r="A39" s="286" t="s">
        <v>195</v>
      </c>
      <c r="B39" s="279" t="s">
        <v>35</v>
      </c>
      <c r="C39" s="277" t="s">
        <v>35</v>
      </c>
      <c r="D39" s="108">
        <v>2649</v>
      </c>
      <c r="E39" s="278">
        <f t="shared" si="8"/>
        <v>4.3035107587769073E-2</v>
      </c>
      <c r="F39" s="108">
        <v>2763</v>
      </c>
      <c r="G39" s="278">
        <f t="shared" si="9"/>
        <v>-5.2841114730365568E-2</v>
      </c>
      <c r="H39" s="108">
        <v>2617</v>
      </c>
      <c r="I39" s="278">
        <f t="shared" si="9"/>
        <v>4.6236148261368015E-2</v>
      </c>
      <c r="J39" s="432">
        <v>2738</v>
      </c>
      <c r="K39" s="396"/>
      <c r="L39" s="423"/>
      <c r="M39" s="396"/>
      <c r="N39" s="423"/>
    </row>
    <row r="40" spans="1:14" ht="15" customHeight="1" x14ac:dyDescent="0.2">
      <c r="A40" s="286" t="s">
        <v>196</v>
      </c>
      <c r="B40" s="279" t="s">
        <v>35</v>
      </c>
      <c r="C40" s="277" t="s">
        <v>35</v>
      </c>
      <c r="D40" s="108">
        <v>5938</v>
      </c>
      <c r="E40" s="278">
        <f t="shared" si="8"/>
        <v>-0.16301785112832601</v>
      </c>
      <c r="F40" s="108">
        <v>4970</v>
      </c>
      <c r="G40" s="278">
        <f t="shared" si="9"/>
        <v>-0.10845070422535208</v>
      </c>
      <c r="H40" s="108">
        <v>4431</v>
      </c>
      <c r="I40" s="278">
        <f t="shared" si="9"/>
        <v>0.16723087339201093</v>
      </c>
      <c r="J40" s="432">
        <v>5172</v>
      </c>
      <c r="K40" s="396"/>
      <c r="L40" s="423"/>
      <c r="M40" s="396"/>
      <c r="N40" s="423"/>
    </row>
    <row r="41" spans="1:14" ht="15" customHeight="1" x14ac:dyDescent="0.2">
      <c r="A41" s="63" t="s">
        <v>52</v>
      </c>
      <c r="B41" s="279" t="s">
        <v>35</v>
      </c>
      <c r="C41" s="277" t="s">
        <v>35</v>
      </c>
      <c r="D41" s="108">
        <v>9972</v>
      </c>
      <c r="E41" s="278">
        <f t="shared" si="8"/>
        <v>-1.0028078620138992E-4</v>
      </c>
      <c r="F41" s="108">
        <v>9971</v>
      </c>
      <c r="G41" s="278">
        <f t="shared" si="9"/>
        <v>-4.4830007020358997E-2</v>
      </c>
      <c r="H41" s="108">
        <v>9524</v>
      </c>
      <c r="I41" s="278">
        <f t="shared" si="9"/>
        <v>-0.24317513649727007</v>
      </c>
      <c r="J41" s="432">
        <v>7208</v>
      </c>
      <c r="K41" s="396"/>
      <c r="L41" s="150">
        <f>SUM(H40:H41)/H4</f>
        <v>0.59915847323000304</v>
      </c>
      <c r="M41" s="396"/>
      <c r="N41" s="423"/>
    </row>
    <row r="42" spans="1:14" ht="15" customHeight="1" x14ac:dyDescent="0.2">
      <c r="A42" s="23"/>
      <c r="B42" s="227"/>
      <c r="C42" s="208"/>
      <c r="D42" s="24"/>
      <c r="E42" s="14"/>
      <c r="F42" s="24"/>
      <c r="G42" s="14"/>
      <c r="H42" s="24"/>
      <c r="I42" s="14"/>
      <c r="J42" s="431"/>
      <c r="L42" s="424"/>
      <c r="N42" s="424"/>
    </row>
    <row r="43" spans="1:14" ht="15" customHeight="1" x14ac:dyDescent="0.2">
      <c r="A43" s="26" t="s">
        <v>109</v>
      </c>
      <c r="B43" s="223"/>
      <c r="C43" s="27"/>
      <c r="D43" s="27"/>
      <c r="E43" s="27"/>
      <c r="F43" s="27"/>
      <c r="G43" s="27"/>
      <c r="H43" s="31"/>
      <c r="I43" s="27"/>
      <c r="J43" s="427"/>
    </row>
    <row r="44" spans="1:14" ht="15" customHeight="1" x14ac:dyDescent="0.2">
      <c r="A44" s="218" t="s">
        <v>157</v>
      </c>
      <c r="B44" s="280">
        <f>B46-B45</f>
        <v>24283</v>
      </c>
      <c r="C44" s="278">
        <f t="shared" ref="C44:C46" si="10">D44/B44-1</f>
        <v>4.1304616398303295E-2</v>
      </c>
      <c r="D44" s="281">
        <f>D46-D45</f>
        <v>25286</v>
      </c>
      <c r="E44" s="278">
        <f t="shared" ref="E44:E46" si="11">F44/D44-1</f>
        <v>4.4332832397373956E-2</v>
      </c>
      <c r="F44" s="281">
        <f>F46-F45</f>
        <v>26407</v>
      </c>
      <c r="G44" s="278">
        <f t="shared" ref="G44:I46" si="12">H44/F44-1</f>
        <v>3.3059416063922376E-2</v>
      </c>
      <c r="H44" s="281">
        <f>H46-H45</f>
        <v>27280</v>
      </c>
      <c r="I44" s="278">
        <f t="shared" si="12"/>
        <v>2.4890029325513208E-2</v>
      </c>
      <c r="J44" s="433">
        <f>J46-J45</f>
        <v>27959</v>
      </c>
      <c r="K44" s="321"/>
    </row>
    <row r="45" spans="1:14" ht="15" customHeight="1" x14ac:dyDescent="0.2">
      <c r="A45" s="219" t="s">
        <v>158</v>
      </c>
      <c r="B45" s="282">
        <v>655</v>
      </c>
      <c r="C45" s="278">
        <f t="shared" si="10"/>
        <v>-2.1374045801526687E-2</v>
      </c>
      <c r="D45" s="108">
        <v>641</v>
      </c>
      <c r="E45" s="278">
        <f t="shared" si="11"/>
        <v>0.24960998439937598</v>
      </c>
      <c r="F45" s="108">
        <v>801</v>
      </c>
      <c r="G45" s="278">
        <f t="shared" si="12"/>
        <v>-0.13857677902621723</v>
      </c>
      <c r="H45" s="108">
        <v>690</v>
      </c>
      <c r="I45" s="278">
        <f t="shared" si="12"/>
        <v>4.9275362318840665E-2</v>
      </c>
      <c r="J45" s="432">
        <v>724</v>
      </c>
      <c r="K45" s="321"/>
    </row>
    <row r="46" spans="1:14" ht="15" customHeight="1" x14ac:dyDescent="0.2">
      <c r="A46" s="220" t="s">
        <v>156</v>
      </c>
      <c r="B46" s="283">
        <f>'Aantal bedrijven'!B36</f>
        <v>24938</v>
      </c>
      <c r="C46" s="284">
        <f t="shared" si="10"/>
        <v>3.9658352714732503E-2</v>
      </c>
      <c r="D46" s="285">
        <f>'Aantal bedrijven'!D36</f>
        <v>25927</v>
      </c>
      <c r="E46" s="284">
        <f t="shared" si="11"/>
        <v>4.9407953099085855E-2</v>
      </c>
      <c r="F46" s="285">
        <f>'Aantal bedrijven'!F36</f>
        <v>27208</v>
      </c>
      <c r="G46" s="284">
        <f t="shared" si="12"/>
        <v>2.8006468685680685E-2</v>
      </c>
      <c r="H46" s="285">
        <f>'Aantal bedrijven'!H36</f>
        <v>27970</v>
      </c>
      <c r="I46" s="284">
        <f t="shared" si="12"/>
        <v>2.5491598140865213E-2</v>
      </c>
      <c r="J46" s="434">
        <f>'Aantal bedrijven'!J36</f>
        <v>28683</v>
      </c>
      <c r="K46" s="321"/>
    </row>
    <row r="47" spans="1:14" ht="15" customHeight="1" x14ac:dyDescent="0.2">
      <c r="A47" s="120" t="s">
        <v>144</v>
      </c>
      <c r="B47" s="18"/>
      <c r="C47" s="147"/>
      <c r="D47" s="18"/>
      <c r="E47" s="113"/>
      <c r="I47" s="113"/>
    </row>
    <row r="48" spans="1:14" ht="15" customHeight="1" x14ac:dyDescent="0.2">
      <c r="A48" s="112"/>
    </row>
    <row r="49" spans="1:15" ht="15" customHeight="1" x14ac:dyDescent="0.2">
      <c r="A49" s="330" t="s">
        <v>421</v>
      </c>
    </row>
    <row r="50" spans="1:15" ht="15" customHeight="1" x14ac:dyDescent="0.2">
      <c r="A50" s="2" t="s">
        <v>66</v>
      </c>
    </row>
    <row r="51" spans="1:15" ht="15" customHeight="1" x14ac:dyDescent="0.2">
      <c r="A51" s="118" t="s">
        <v>125</v>
      </c>
    </row>
    <row r="52" spans="1:15" ht="15" customHeight="1" x14ac:dyDescent="0.2">
      <c r="A52" s="118" t="s">
        <v>127</v>
      </c>
      <c r="L52" s="124"/>
      <c r="M52" s="124"/>
    </row>
    <row r="53" spans="1:15" ht="15" customHeight="1" x14ac:dyDescent="0.2">
      <c r="A53" s="128" t="s">
        <v>150</v>
      </c>
      <c r="F53" s="13"/>
      <c r="G53" s="13"/>
      <c r="H53" s="13"/>
      <c r="J53" s="13"/>
    </row>
    <row r="54" spans="1:15" ht="15" customHeight="1" x14ac:dyDescent="0.2">
      <c r="A54" s="126" t="s">
        <v>151</v>
      </c>
      <c r="F54" s="13"/>
      <c r="G54" s="13"/>
      <c r="H54" s="13"/>
      <c r="J54" s="13"/>
    </row>
    <row r="55" spans="1:15" ht="15" customHeight="1" x14ac:dyDescent="0.2">
      <c r="A55" s="125" t="s">
        <v>148</v>
      </c>
      <c r="O55" s="321"/>
    </row>
    <row r="56" spans="1:15" ht="15" customHeight="1" x14ac:dyDescent="0.2">
      <c r="A56" s="125" t="s">
        <v>149</v>
      </c>
      <c r="D56" s="108"/>
      <c r="F56" s="45"/>
      <c r="G56" s="45"/>
      <c r="H56" s="45"/>
      <c r="J56" s="45"/>
    </row>
    <row r="57" spans="1:15" s="45" customFormat="1" ht="15" customHeight="1" x14ac:dyDescent="0.2">
      <c r="A57" s="107"/>
      <c r="B57" s="1"/>
      <c r="C57" s="150"/>
      <c r="D57" s="1"/>
      <c r="E57" s="1"/>
      <c r="I57" s="1"/>
    </row>
    <row r="58" spans="1:15" s="45" customFormat="1" ht="15" customHeight="1" x14ac:dyDescent="0.2">
      <c r="A58" s="107"/>
      <c r="B58" s="1"/>
      <c r="C58" s="150"/>
      <c r="D58" s="1"/>
      <c r="E58" s="1"/>
      <c r="I58" s="1"/>
    </row>
    <row r="59" spans="1:15" s="45" customFormat="1" ht="15" customHeight="1" x14ac:dyDescent="0.2">
      <c r="A59" s="107"/>
      <c r="B59" s="1"/>
      <c r="C59" s="150"/>
      <c r="D59" s="1"/>
      <c r="E59" s="1"/>
      <c r="F59" s="1"/>
      <c r="G59" s="1"/>
      <c r="H59" s="1"/>
      <c r="I59" s="1"/>
      <c r="J59" s="1"/>
    </row>
    <row r="60" spans="1:15" ht="15" customHeight="1" x14ac:dyDescent="0.2">
      <c r="A60" s="107"/>
    </row>
    <row r="61" spans="1:15" ht="15" customHeight="1" x14ac:dyDescent="0.2">
      <c r="A61" s="107"/>
    </row>
    <row r="62" spans="1:15" ht="15" customHeight="1" x14ac:dyDescent="0.2">
      <c r="A62" s="107"/>
    </row>
    <row r="77" spans="6:10" ht="15" customHeight="1" x14ac:dyDescent="0.2">
      <c r="F77" s="13"/>
      <c r="G77" s="13"/>
      <c r="H77" s="13"/>
      <c r="J77" s="13"/>
    </row>
    <row r="78" spans="6:10" ht="15" customHeight="1" x14ac:dyDescent="0.2">
      <c r="F78" s="13"/>
      <c r="G78" s="13"/>
      <c r="H78" s="13"/>
      <c r="J78"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2"/>
  <sheetViews>
    <sheetView topLeftCell="E1" zoomScaleNormal="100" workbookViewId="0">
      <selection activeCell="G30" sqref="G30"/>
    </sheetView>
  </sheetViews>
  <sheetFormatPr defaultColWidth="9.1796875" defaultRowHeight="10.5" x14ac:dyDescent="0.2"/>
  <cols>
    <col min="1" max="1" width="45.54296875" style="1" bestFit="1" customWidth="1"/>
    <col min="2" max="2" width="10.81640625" style="1" customWidth="1"/>
    <col min="3" max="3" width="18.453125" style="1" customWidth="1"/>
    <col min="4" max="4" width="10.81640625" style="1" customWidth="1"/>
    <col min="5" max="5" width="18.453125" style="1" customWidth="1"/>
    <col min="6" max="6" width="10.81640625" style="1" customWidth="1"/>
    <col min="7" max="7" width="18.453125" style="1" customWidth="1"/>
    <col min="8" max="8" width="10.81640625" style="1" customWidth="1"/>
    <col min="9" max="9" width="18.453125" style="1" customWidth="1"/>
    <col min="10" max="10" width="10.81640625" style="1" customWidth="1"/>
    <col min="11" max="16384" width="9.1796875" style="1"/>
  </cols>
  <sheetData>
    <row r="1" spans="1:11" ht="20.149999999999999" customHeight="1" x14ac:dyDescent="0.2">
      <c r="A1" s="12" t="s">
        <v>13</v>
      </c>
      <c r="B1" s="3"/>
      <c r="C1" s="5" t="s">
        <v>59</v>
      </c>
      <c r="D1" s="3"/>
      <c r="E1" s="5" t="s">
        <v>59</v>
      </c>
      <c r="F1" s="3"/>
      <c r="G1" s="5" t="s">
        <v>59</v>
      </c>
      <c r="H1" s="3"/>
      <c r="I1" s="5" t="s">
        <v>59</v>
      </c>
      <c r="J1" s="245"/>
    </row>
    <row r="2" spans="1:11" ht="15" customHeight="1" x14ac:dyDescent="0.2">
      <c r="A2" s="7"/>
      <c r="B2" s="8">
        <v>2019</v>
      </c>
      <c r="C2" s="5" t="s">
        <v>415</v>
      </c>
      <c r="D2" s="8">
        <v>2020</v>
      </c>
      <c r="E2" s="5" t="s">
        <v>415</v>
      </c>
      <c r="F2" s="8">
        <v>2021</v>
      </c>
      <c r="G2" s="5" t="s">
        <v>415</v>
      </c>
      <c r="H2" s="8">
        <v>2022</v>
      </c>
      <c r="I2" s="5" t="s">
        <v>415</v>
      </c>
      <c r="J2" s="246">
        <v>2023</v>
      </c>
    </row>
    <row r="3" spans="1:11" ht="15" customHeight="1" x14ac:dyDescent="0.2">
      <c r="A3" s="9" t="s">
        <v>130</v>
      </c>
      <c r="B3" s="10"/>
      <c r="C3" s="10"/>
      <c r="D3" s="10"/>
      <c r="E3" s="10"/>
      <c r="F3" s="10"/>
      <c r="G3" s="10"/>
      <c r="H3" s="10"/>
      <c r="I3" s="10"/>
      <c r="J3" s="247"/>
    </row>
    <row r="4" spans="1:11" ht="15" customHeight="1" x14ac:dyDescent="0.2">
      <c r="A4" s="230"/>
      <c r="B4" s="241">
        <f>Kwartaalcijfers!B7</f>
        <v>27480</v>
      </c>
      <c r="C4" s="409">
        <f>D4/B4-1</f>
        <v>3.6754002911208117E-2</v>
      </c>
      <c r="D4" s="243">
        <f>Kwartaalcijfers!D7</f>
        <v>28490</v>
      </c>
      <c r="E4" s="409">
        <f>F4/D4-1</f>
        <v>4.7911547911547947E-2</v>
      </c>
      <c r="F4" s="243">
        <f>Kwartaalcijfers!F7</f>
        <v>29855</v>
      </c>
      <c r="G4" s="409">
        <f>H4/F4-1</f>
        <v>2.4116563389716905E-2</v>
      </c>
      <c r="H4" s="243">
        <f>Kwartaalcijfers!H7</f>
        <v>30575</v>
      </c>
      <c r="I4" s="409">
        <f>J4/H4-1</f>
        <v>2.3385118560915741E-2</v>
      </c>
      <c r="J4" s="435">
        <f>Kwartaalcijfers!J7</f>
        <v>31290</v>
      </c>
      <c r="K4" s="321"/>
    </row>
    <row r="5" spans="1:11" ht="15" customHeight="1" x14ac:dyDescent="0.2">
      <c r="A5" s="231"/>
      <c r="B5" s="242"/>
      <c r="C5" s="409"/>
      <c r="D5" s="243"/>
      <c r="E5" s="409"/>
      <c r="F5" s="243"/>
      <c r="G5" s="409"/>
      <c r="H5" s="243"/>
      <c r="I5" s="409"/>
      <c r="J5" s="250"/>
    </row>
    <row r="6" spans="1:11" ht="15" customHeight="1" x14ac:dyDescent="0.2">
      <c r="A6" s="232" t="s">
        <v>131</v>
      </c>
      <c r="B6" s="11"/>
      <c r="C6" s="410"/>
      <c r="D6" s="11"/>
      <c r="E6" s="410"/>
      <c r="F6" s="11"/>
      <c r="G6" s="410"/>
      <c r="H6" s="11"/>
      <c r="I6" s="410"/>
      <c r="J6" s="248"/>
    </row>
    <row r="7" spans="1:11" ht="15" customHeight="1" x14ac:dyDescent="0.2">
      <c r="A7" s="233" t="s">
        <v>78</v>
      </c>
      <c r="B7" s="241">
        <v>21105</v>
      </c>
      <c r="C7" s="409">
        <f t="shared" ref="C7:E12" si="0">D7/B7-1</f>
        <v>5.1172707889125757E-2</v>
      </c>
      <c r="D7" s="243">
        <v>22185</v>
      </c>
      <c r="E7" s="409">
        <f t="shared" si="0"/>
        <v>6.3556457065584882E-2</v>
      </c>
      <c r="F7" s="243">
        <v>23595</v>
      </c>
      <c r="G7" s="409">
        <f t="shared" ref="G7" si="1">H7/F7-1</f>
        <v>3.6024581479126905E-2</v>
      </c>
      <c r="H7" s="243">
        <v>24445</v>
      </c>
      <c r="I7" s="409">
        <f t="shared" ref="I7" si="2">J7/H7-1</f>
        <v>3.4771937001431885E-2</v>
      </c>
      <c r="J7" s="250">
        <v>25295</v>
      </c>
      <c r="K7" s="321"/>
    </row>
    <row r="8" spans="1:11" ht="15" customHeight="1" x14ac:dyDescent="0.2">
      <c r="A8" s="234" t="s">
        <v>79</v>
      </c>
      <c r="B8" s="243">
        <f>B4-B7-B9-B10-B11-B12</f>
        <v>2855</v>
      </c>
      <c r="C8" s="409">
        <f t="shared" si="0"/>
        <v>-1.5761821366024553E-2</v>
      </c>
      <c r="D8" s="243">
        <f>D4-D7-D9-D10-D11-D12</f>
        <v>2810</v>
      </c>
      <c r="E8" s="409">
        <f t="shared" si="0"/>
        <v>1.245551601423478E-2</v>
      </c>
      <c r="F8" s="243">
        <v>2845</v>
      </c>
      <c r="G8" s="409">
        <f t="shared" ref="G8" si="3">H8/F8-1</f>
        <v>1.2302284710017597E-2</v>
      </c>
      <c r="H8" s="243">
        <v>2880</v>
      </c>
      <c r="I8" s="409">
        <f t="shared" ref="I8" si="4">J8/H8-1</f>
        <v>-8.6805555555555802E-3</v>
      </c>
      <c r="J8" s="250">
        <v>2855</v>
      </c>
      <c r="K8" s="321"/>
    </row>
    <row r="9" spans="1:11" ht="15" customHeight="1" x14ac:dyDescent="0.2">
      <c r="A9" s="234" t="s">
        <v>86</v>
      </c>
      <c r="B9" s="243">
        <v>2155</v>
      </c>
      <c r="C9" s="409">
        <f t="shared" si="0"/>
        <v>1.1600928074245953E-2</v>
      </c>
      <c r="D9" s="243">
        <v>2180</v>
      </c>
      <c r="E9" s="409">
        <f t="shared" si="0"/>
        <v>1.3761467889908285E-2</v>
      </c>
      <c r="F9" s="243">
        <v>2210</v>
      </c>
      <c r="G9" s="409">
        <f t="shared" ref="G9" si="5">H9/F9-1</f>
        <v>-5.65610859728507E-2</v>
      </c>
      <c r="H9" s="243">
        <v>2085</v>
      </c>
      <c r="I9" s="409">
        <f t="shared" ref="I9" si="6">J9/H9-1</f>
        <v>-3.83693045563549E-2</v>
      </c>
      <c r="J9" s="250">
        <v>2005</v>
      </c>
      <c r="K9" s="321"/>
    </row>
    <row r="10" spans="1:11" ht="15" customHeight="1" x14ac:dyDescent="0.2">
      <c r="A10" s="234" t="s">
        <v>87</v>
      </c>
      <c r="B10" s="243">
        <v>1115</v>
      </c>
      <c r="C10" s="409">
        <f t="shared" si="0"/>
        <v>-3.5874439461883401E-2</v>
      </c>
      <c r="D10" s="243">
        <v>1075</v>
      </c>
      <c r="E10" s="409">
        <f t="shared" si="0"/>
        <v>-8.3720930232558111E-2</v>
      </c>
      <c r="F10" s="243">
        <v>985</v>
      </c>
      <c r="G10" s="409">
        <f t="shared" ref="G10" si="7">H10/F10-1</f>
        <v>-4.5685279187817285E-2</v>
      </c>
      <c r="H10" s="243">
        <v>940</v>
      </c>
      <c r="I10" s="409">
        <f t="shared" ref="I10" si="8">J10/H10-1</f>
        <v>0</v>
      </c>
      <c r="J10" s="250">
        <v>940</v>
      </c>
      <c r="K10" s="321"/>
    </row>
    <row r="11" spans="1:11" ht="15" customHeight="1" x14ac:dyDescent="0.2">
      <c r="A11" s="234" t="s">
        <v>88</v>
      </c>
      <c r="B11" s="243">
        <v>190</v>
      </c>
      <c r="C11" s="409">
        <f t="shared" si="0"/>
        <v>-5.2631578947368474E-2</v>
      </c>
      <c r="D11" s="243">
        <v>180</v>
      </c>
      <c r="E11" s="409">
        <f t="shared" si="0"/>
        <v>-8.333333333333337E-2</v>
      </c>
      <c r="F11" s="243">
        <v>165</v>
      </c>
      <c r="G11" s="409">
        <f t="shared" ref="G11" si="9">H11/F11-1</f>
        <v>0</v>
      </c>
      <c r="H11" s="243">
        <v>165</v>
      </c>
      <c r="I11" s="409">
        <f t="shared" ref="I11" si="10">J11/H11-1</f>
        <v>-0.12121212121212122</v>
      </c>
      <c r="J11" s="250">
        <v>145</v>
      </c>
      <c r="K11" s="321"/>
    </row>
    <row r="12" spans="1:11" ht="15" customHeight="1" x14ac:dyDescent="0.2">
      <c r="A12" s="234" t="s">
        <v>83</v>
      </c>
      <c r="B12" s="243">
        <v>60</v>
      </c>
      <c r="C12" s="409">
        <f t="shared" si="0"/>
        <v>0</v>
      </c>
      <c r="D12" s="243">
        <v>60</v>
      </c>
      <c r="E12" s="409">
        <f t="shared" si="0"/>
        <v>-8.333333333333337E-2</v>
      </c>
      <c r="F12" s="243">
        <v>55</v>
      </c>
      <c r="G12" s="409">
        <f t="shared" ref="G12" si="11">H12/F12-1</f>
        <v>9.0909090909090828E-2</v>
      </c>
      <c r="H12" s="243">
        <f>H4-H7-H8-H9-H10-H11</f>
        <v>60</v>
      </c>
      <c r="I12" s="409">
        <f t="shared" ref="I12" si="12">J12/H12-1</f>
        <v>-0.16666666666666663</v>
      </c>
      <c r="J12" s="250">
        <v>50</v>
      </c>
      <c r="K12" s="321"/>
    </row>
    <row r="13" spans="1:11" ht="15" customHeight="1" x14ac:dyDescent="0.2">
      <c r="A13" s="323"/>
      <c r="B13" s="243"/>
      <c r="C13" s="411"/>
      <c r="D13" s="243"/>
      <c r="E13" s="411"/>
      <c r="F13" s="243"/>
      <c r="G13" s="411"/>
      <c r="H13" s="243"/>
      <c r="I13" s="411"/>
      <c r="J13" s="324"/>
    </row>
    <row r="14" spans="1:11" ht="15" customHeight="1" x14ac:dyDescent="0.2">
      <c r="A14" s="232" t="s">
        <v>74</v>
      </c>
      <c r="B14" s="11"/>
      <c r="C14" s="410"/>
      <c r="D14" s="11"/>
      <c r="E14" s="410"/>
      <c r="F14" s="11"/>
      <c r="G14" s="410"/>
      <c r="H14" s="11"/>
      <c r="I14" s="410"/>
      <c r="J14" s="248"/>
    </row>
    <row r="15" spans="1:11" ht="15" customHeight="1" x14ac:dyDescent="0.2">
      <c r="A15" s="235" t="s">
        <v>154</v>
      </c>
      <c r="B15" s="241">
        <f>SUM(B8:B13)</f>
        <v>6375</v>
      </c>
      <c r="C15" s="409">
        <f>D15/B15-1</f>
        <v>-1.098039215686275E-2</v>
      </c>
      <c r="D15" s="243">
        <f>SUM(D8:D13)</f>
        <v>6305</v>
      </c>
      <c r="E15" s="409">
        <f>F15/D15-1</f>
        <v>-7.1371927042029881E-3</v>
      </c>
      <c r="F15" s="243">
        <f>SUM(F8:F13)</f>
        <v>6260</v>
      </c>
      <c r="G15" s="409">
        <f>H15/F15-1</f>
        <v>-2.0766773162939289E-2</v>
      </c>
      <c r="H15" s="243">
        <f>SUM(H8:H13)</f>
        <v>6130</v>
      </c>
      <c r="I15" s="409">
        <f>J15/H15-1</f>
        <v>-2.2022838499184294E-2</v>
      </c>
      <c r="J15" s="435">
        <f>SUM(J8:J13)</f>
        <v>5995</v>
      </c>
      <c r="K15" s="321"/>
    </row>
    <row r="16" spans="1:11" ht="15" customHeight="1" x14ac:dyDescent="0.2">
      <c r="A16" s="297" t="s">
        <v>204</v>
      </c>
      <c r="B16" s="243"/>
      <c r="C16" s="411"/>
      <c r="D16" s="243">
        <v>6263</v>
      </c>
      <c r="E16" s="411"/>
      <c r="F16" s="243">
        <v>5796</v>
      </c>
      <c r="G16" s="411"/>
      <c r="H16" s="243">
        <v>5761</v>
      </c>
      <c r="I16" s="411"/>
      <c r="J16" s="250">
        <v>5549</v>
      </c>
      <c r="K16" s="321"/>
    </row>
    <row r="17" spans="1:11" ht="15" customHeight="1" x14ac:dyDescent="0.2">
      <c r="A17" s="236"/>
      <c r="B17" s="243"/>
      <c r="C17" s="411"/>
      <c r="D17" s="243"/>
      <c r="E17" s="411"/>
      <c r="F17" s="243"/>
      <c r="G17" s="411"/>
      <c r="H17" s="243"/>
      <c r="I17" s="411"/>
      <c r="J17" s="250"/>
    </row>
    <row r="18" spans="1:11" ht="15" customHeight="1" x14ac:dyDescent="0.2">
      <c r="A18" s="232" t="s">
        <v>202</v>
      </c>
      <c r="B18" s="229"/>
      <c r="C18" s="412"/>
      <c r="D18" s="229"/>
      <c r="E18" s="412"/>
      <c r="F18" s="229"/>
      <c r="G18" s="412"/>
      <c r="H18" s="229"/>
      <c r="I18" s="412"/>
      <c r="J18" s="106"/>
    </row>
    <row r="19" spans="1:11" ht="15" customHeight="1" x14ac:dyDescent="0.35">
      <c r="A19" t="s">
        <v>238</v>
      </c>
      <c r="B19" s="289">
        <f>Brondata!B5/Brondata!B$9*'Aantal bedrijven'!B$7</f>
        <v>7097.8711484593832</v>
      </c>
      <c r="C19" s="409">
        <f t="shared" ref="C19:E23" si="13">D19/B19-1</f>
        <v>0.22678143824368502</v>
      </c>
      <c r="D19" s="290">
        <f>Brondata!C5/Brondata!C$9*'Aantal bedrijven'!D$7</f>
        <v>8707.5365759753586</v>
      </c>
      <c r="E19" s="409">
        <f t="shared" si="13"/>
        <v>5.9681926650387851E-3</v>
      </c>
      <c r="F19" s="290">
        <f>Brondata!D5/Brondata!D$9*'Aantal bedrijven'!F$7</f>
        <v>8759.5048318986519</v>
      </c>
      <c r="G19" s="409">
        <f t="shared" ref="G19" si="14">H19/F19-1</f>
        <v>-0.11914169996494772</v>
      </c>
      <c r="H19" s="290">
        <f>Brondata!E5/Brondata!E$9*'Aantal bedrijven'!H$7</f>
        <v>7715.8825353750726</v>
      </c>
      <c r="I19" s="409">
        <f t="shared" ref="I19" si="15">J19/H19-1</f>
        <v>-5.5173503179004602E-2</v>
      </c>
      <c r="J19" s="408">
        <f>Brondata!F5/Brondata!F$9*'Aantal bedrijven'!J$7</f>
        <v>7290.17026578073</v>
      </c>
      <c r="K19" s="396"/>
    </row>
    <row r="20" spans="1:11" ht="15" customHeight="1" x14ac:dyDescent="0.35">
      <c r="A20" t="s">
        <v>239</v>
      </c>
      <c r="B20" s="291">
        <f>Brondata!B6/Brondata!B$9*'Aantal bedrijven'!B$7</f>
        <v>4814.8039215686276</v>
      </c>
      <c r="C20" s="409">
        <f t="shared" si="13"/>
        <v>0.17320404429357672</v>
      </c>
      <c r="D20" s="243">
        <f>Brondata!C6/Brondata!C$9*'Aantal bedrijven'!D$7</f>
        <v>5648.7474332648871</v>
      </c>
      <c r="E20" s="409">
        <f t="shared" si="13"/>
        <v>8.3436811184923076E-2</v>
      </c>
      <c r="F20" s="243">
        <f>Brondata!D6/Brondata!D$9*'Aantal bedrijven'!F$7</f>
        <v>6120.0609062855283</v>
      </c>
      <c r="G20" s="409">
        <f t="shared" ref="G20" si="16">H20/F20-1</f>
        <v>-0.16244035026822745</v>
      </c>
      <c r="H20" s="243">
        <f>Brondata!E6/Brondata!E$9*'Aantal bedrijven'!H$7</f>
        <v>5125.9160690056215</v>
      </c>
      <c r="I20" s="409">
        <f t="shared" ref="I20" si="17">J20/H20-1</f>
        <v>-6.1231770351351522E-2</v>
      </c>
      <c r="J20" s="250">
        <f>Brondata!F6/Brondata!F$9*'Aantal bedrijven'!J$7</f>
        <v>4812.0471534279668</v>
      </c>
      <c r="K20" s="396"/>
    </row>
    <row r="21" spans="1:11" ht="15" customHeight="1" x14ac:dyDescent="0.35">
      <c r="A21" t="s">
        <v>240</v>
      </c>
      <c r="B21" s="291">
        <f>Brondata!B7/Brondata!B$9*'Aantal bedrijven'!B$7</f>
        <v>3634.3277310924368</v>
      </c>
      <c r="C21" s="409">
        <f t="shared" si="13"/>
        <v>-0.10300114650686742</v>
      </c>
      <c r="D21" s="243">
        <f>Brondata!C7/Brondata!C$9*'Aantal bedrijven'!D$7</f>
        <v>3259.9878080082135</v>
      </c>
      <c r="E21" s="409">
        <f t="shared" si="13"/>
        <v>9.1482458158960167E-2</v>
      </c>
      <c r="F21" s="243">
        <f>Brondata!D7/Brondata!D$9*'Aantal bedrijven'!F$7</f>
        <v>3558.2195062530454</v>
      </c>
      <c r="G21" s="409">
        <f t="shared" ref="G21" si="18">H21/F21-1</f>
        <v>0.16919323398337016</v>
      </c>
      <c r="H21" s="243">
        <f>Brondata!E7/Brondata!E$9*'Aantal bedrijven'!H$7</f>
        <v>4160.2461717387087</v>
      </c>
      <c r="I21" s="409">
        <f t="shared" ref="I21" si="19">J21/H21-1</f>
        <v>3.2490198278240401E-2</v>
      </c>
      <c r="J21" s="250">
        <f>Brondata!F7/Brondata!F$9*'Aantal bedrijven'!J$7</f>
        <v>4295.4133947447899</v>
      </c>
      <c r="K21" s="396"/>
    </row>
    <row r="22" spans="1:11" ht="15" customHeight="1" x14ac:dyDescent="0.35">
      <c r="A22" t="s">
        <v>241</v>
      </c>
      <c r="B22" s="291">
        <f>Brondata!B8/Brondata!B$9*'Aantal bedrijven'!B$7</f>
        <v>5557.9971988795523</v>
      </c>
      <c r="C22" s="409">
        <f t="shared" si="13"/>
        <v>-0.1779901969593366</v>
      </c>
      <c r="D22" s="243">
        <f>Brondata!C8/Brondata!C$9*'Aantal bedrijven'!D$7</f>
        <v>4568.7281827515399</v>
      </c>
      <c r="E22" s="409">
        <f t="shared" si="13"/>
        <v>0.12880752569893872</v>
      </c>
      <c r="F22" s="243">
        <f>Brondata!D8/Brondata!D$9*'Aantal bedrijven'!F$7</f>
        <v>5157.2147555627744</v>
      </c>
      <c r="G22" s="409">
        <f t="shared" ref="G22" si="20">H22/F22-1</f>
        <v>0.44321219430552761</v>
      </c>
      <c r="H22" s="243">
        <f>Brondata!E8/Brondata!E$9*'Aantal bedrijven'!H$7</f>
        <v>7442.9552238805963</v>
      </c>
      <c r="I22" s="409">
        <f t="shared" ref="I22" si="21">J22/H22-1</f>
        <v>0.19540813002602153</v>
      </c>
      <c r="J22" s="250">
        <f>Brondata!F8/Brondata!F$9*'Aantal bedrijven'!J$7</f>
        <v>8897.3691860465115</v>
      </c>
      <c r="K22" s="396"/>
    </row>
    <row r="23" spans="1:11" ht="15" customHeight="1" x14ac:dyDescent="0.35">
      <c r="A23" t="s">
        <v>0</v>
      </c>
      <c r="B23" s="291">
        <f>SUM(B19:B22)</f>
        <v>21105</v>
      </c>
      <c r="C23" s="409">
        <f t="shared" si="13"/>
        <v>5.1172707889125757E-2</v>
      </c>
      <c r="D23" s="243">
        <f t="shared" ref="D23:F23" si="22">SUM(D19:D22)</f>
        <v>22185</v>
      </c>
      <c r="E23" s="409">
        <f t="shared" si="13"/>
        <v>6.3556457065584882E-2</v>
      </c>
      <c r="F23" s="243">
        <f t="shared" si="22"/>
        <v>23595</v>
      </c>
      <c r="G23" s="409">
        <f t="shared" ref="G23" si="23">H23/F23-1</f>
        <v>3.6024581479126683E-2</v>
      </c>
      <c r="H23" s="243">
        <f t="shared" ref="H23:J23" si="24">SUM(H19:H22)</f>
        <v>24444.999999999996</v>
      </c>
      <c r="I23" s="409">
        <f t="shared" ref="I23" si="25">J23/H23-1</f>
        <v>3.4771937001431885E-2</v>
      </c>
      <c r="J23" s="250">
        <f t="shared" si="24"/>
        <v>25295</v>
      </c>
      <c r="K23" s="396"/>
    </row>
    <row r="24" spans="1:11" ht="15" customHeight="1" x14ac:dyDescent="0.35">
      <c r="A24" s="322"/>
      <c r="B24" s="243"/>
      <c r="C24" s="411"/>
      <c r="D24" s="243"/>
      <c r="E24" s="411"/>
      <c r="F24" s="243"/>
      <c r="G24" s="411"/>
      <c r="H24" s="243"/>
      <c r="I24" s="411"/>
      <c r="J24" s="250"/>
    </row>
    <row r="25" spans="1:11" ht="15" customHeight="1" x14ac:dyDescent="0.2">
      <c r="A25" s="9" t="s">
        <v>237</v>
      </c>
      <c r="B25" s="415"/>
      <c r="C25" s="412"/>
      <c r="D25" s="229"/>
      <c r="E25" s="412"/>
      <c r="F25" s="229"/>
      <c r="G25" s="412"/>
      <c r="H25" s="229"/>
      <c r="I25" s="412"/>
      <c r="J25" s="106"/>
    </row>
    <row r="26" spans="1:11" ht="15" customHeight="1" x14ac:dyDescent="0.35">
      <c r="A26" t="s">
        <v>242</v>
      </c>
      <c r="B26" s="291">
        <f>Brondata!B13/Brondata!B$20*'Aantal bedrijven'!B$15</f>
        <v>852.68200708019083</v>
      </c>
      <c r="C26" s="409">
        <f t="shared" ref="C26:E33" si="26">D26/B26-1</f>
        <v>0.39264127643129898</v>
      </c>
      <c r="D26" s="243">
        <f>Brondata!C13/Brondata!C$20*'Aantal bedrijven'!D$15</f>
        <v>1187.4801587301588</v>
      </c>
      <c r="E26" s="409">
        <f t="shared" si="26"/>
        <v>3.6852063902449661E-2</v>
      </c>
      <c r="F26" s="243">
        <f>Brondata!D13/Brondata!D$20*'Aantal bedrijven'!F$15</f>
        <v>1231.2412534225737</v>
      </c>
      <c r="G26" s="409">
        <f t="shared" ref="G26" si="27">H26/F26-1</f>
        <v>-0.30489680869002067</v>
      </c>
      <c r="H26" s="243">
        <f>Brondata!E13/Brondata!E$20*'Aantal bedrijven'!H$15</f>
        <v>855.83972452652995</v>
      </c>
      <c r="I26" s="409">
        <f t="shared" ref="I26" si="28">J26/H26-1</f>
        <v>-0.1338729762269204</v>
      </c>
      <c r="J26" s="408">
        <f>Brondata!F13/Brondata!F$20*'Aantal bedrijven'!J$15</f>
        <v>741.26591343093571</v>
      </c>
      <c r="K26" s="396"/>
    </row>
    <row r="27" spans="1:11" ht="15" customHeight="1" x14ac:dyDescent="0.35">
      <c r="A27" t="s">
        <v>243</v>
      </c>
      <c r="B27" s="291">
        <f>Brondata!B14/Brondata!B$20*'Aantal bedrijven'!B$15</f>
        <v>1509.1195936586116</v>
      </c>
      <c r="C27" s="409">
        <f t="shared" si="26"/>
        <v>0.1790289135449008</v>
      </c>
      <c r="D27" s="243">
        <f>Brondata!C14/Brondata!C$20*'Aantal bedrijven'!D$15</f>
        <v>1779.2956349206349</v>
      </c>
      <c r="E27" s="409">
        <f t="shared" si="26"/>
        <v>-5.5414597259288767E-2</v>
      </c>
      <c r="F27" s="243">
        <f>Brondata!D14/Brondata!D$20*'Aantal bedrijven'!F$15</f>
        <v>1680.6966839062975</v>
      </c>
      <c r="G27" s="409">
        <f t="shared" ref="G27" si="29">H27/F27-1</f>
        <v>-0.22589845771077044</v>
      </c>
      <c r="H27" s="243">
        <f>Brondata!E14/Brondata!E$20*'Aantal bedrijven'!H$15</f>
        <v>1301.0298951322586</v>
      </c>
      <c r="I27" s="409">
        <f t="shared" ref="I27" si="30">J27/H27-1</f>
        <v>-0.14647014720855189</v>
      </c>
      <c r="J27" s="250">
        <f>Brondata!F14/Brondata!F$20*'Aantal bedrijven'!J$15</f>
        <v>1110.4678548695099</v>
      </c>
      <c r="K27" s="396"/>
    </row>
    <row r="28" spans="1:11" ht="15" customHeight="1" x14ac:dyDescent="0.35">
      <c r="A28" t="s">
        <v>244</v>
      </c>
      <c r="B28" s="291">
        <f>Brondata!B15/Brondata!B$20*'Aantal bedrijven'!B$15</f>
        <v>1799.5613360012312</v>
      </c>
      <c r="C28" s="409">
        <f t="shared" si="26"/>
        <v>-6.8478894526427969E-2</v>
      </c>
      <c r="D28" s="243">
        <f>Brondata!C15/Brondata!C$20*'Aantal bedrijven'!D$15</f>
        <v>1676.3293650793651</v>
      </c>
      <c r="E28" s="409">
        <f t="shared" si="26"/>
        <v>-2.1820790974014903E-2</v>
      </c>
      <c r="F28" s="243">
        <f>Brondata!D15/Brondata!D$20*'Aantal bedrijven'!F$15</f>
        <v>1639.750532400365</v>
      </c>
      <c r="G28" s="409">
        <f t="shared" ref="G28" si="31">H28/F28-1</f>
        <v>3.4503743308180068E-2</v>
      </c>
      <c r="H28" s="243">
        <f>Brondata!E15/Brondata!E$20*'Aantal bedrijven'!H$15</f>
        <v>1696.3280638597589</v>
      </c>
      <c r="I28" s="409">
        <f t="shared" ref="I28" si="32">J28/H28-1</f>
        <v>-3.9945262269500681E-3</v>
      </c>
      <c r="J28" s="250">
        <f>Brondata!F15/Brondata!F$20*'Aantal bedrijven'!J$15</f>
        <v>1689.5520369191597</v>
      </c>
      <c r="K28" s="396"/>
    </row>
    <row r="29" spans="1:11" ht="15" customHeight="1" x14ac:dyDescent="0.35">
      <c r="A29" t="s">
        <v>245</v>
      </c>
      <c r="B29" s="291">
        <f>Brondata!B16/Brondata!B$20*'Aantal bedrijven'!B$15</f>
        <v>1342.3118362321072</v>
      </c>
      <c r="C29" s="409">
        <f t="shared" si="26"/>
        <v>-0.20854385418884902</v>
      </c>
      <c r="D29" s="243">
        <f>Brondata!C16/Brondata!C$20*'Aantal bedrijven'!D$15</f>
        <v>1062.3809523809525</v>
      </c>
      <c r="E29" s="409">
        <f t="shared" si="26"/>
        <v>1.8222499375110335E-2</v>
      </c>
      <c r="F29" s="243">
        <f>Brondata!D16/Brondata!D$20*'Aantal bedrijven'!F$15</f>
        <v>1081.7401886218436</v>
      </c>
      <c r="G29" s="409">
        <f t="shared" ref="G29" si="33">H29/F29-1</f>
        <v>0.2532761740234537</v>
      </c>
      <c r="H29" s="243">
        <f>Brondata!E16/Brondata!E$20*'Aantal bedrijven'!H$15</f>
        <v>1355.7192048833933</v>
      </c>
      <c r="I29" s="409">
        <f t="shared" ref="I29" si="34">J29/H29-1</f>
        <v>4.2169409636637845E-2</v>
      </c>
      <c r="J29" s="250">
        <f>Brondata!F16/Brondata!F$20*'Aantal bedrijven'!J$15</f>
        <v>1412.8890833863782</v>
      </c>
      <c r="K29" s="396"/>
    </row>
    <row r="30" spans="1:11" ht="15" customHeight="1" x14ac:dyDescent="0.35">
      <c r="A30" t="s">
        <v>246</v>
      </c>
      <c r="B30" s="291">
        <f>Brondata!B17/Brondata!B$20*'Aantal bedrijven'!B$15</f>
        <v>557.33415422502696</v>
      </c>
      <c r="C30" s="409">
        <f t="shared" si="26"/>
        <v>-0.31626040557067903</v>
      </c>
      <c r="D30" s="243">
        <f>Brondata!C17/Brondata!C$20*'Aantal bedrijven'!D$15</f>
        <v>381.07142857142856</v>
      </c>
      <c r="E30" s="409">
        <f t="shared" si="26"/>
        <v>4.7013468467556496E-2</v>
      </c>
      <c r="F30" s="243">
        <f>Brondata!D17/Brondata!D$20*'Aantal bedrijven'!F$15</f>
        <v>398.98691816245815</v>
      </c>
      <c r="G30" s="409">
        <f t="shared" ref="G30" si="35">H30/F30-1</f>
        <v>0.46929885513309455</v>
      </c>
      <c r="H30" s="243">
        <f>Brondata!E17/Brondata!E$20*'Aantal bedrijven'!H$15</f>
        <v>586.23102206918145</v>
      </c>
      <c r="I30" s="409">
        <f t="shared" ref="I30" si="36">J30/H30-1</f>
        <v>0.15054504984834027</v>
      </c>
      <c r="J30" s="250">
        <f>Brondata!F17/Brondata!F$20*'Aantal bedrijven'!J$15</f>
        <v>674.4852005092298</v>
      </c>
      <c r="K30" s="396"/>
    </row>
    <row r="31" spans="1:11" ht="15" customHeight="1" x14ac:dyDescent="0.35">
      <c r="A31" t="s">
        <v>247</v>
      </c>
      <c r="B31" s="291">
        <f>Brondata!B18/Brondata!B$20*'Aantal bedrijven'!B$15</f>
        <v>230.58719408957981</v>
      </c>
      <c r="C31" s="409">
        <f t="shared" si="26"/>
        <v>-0.33227751620742862</v>
      </c>
      <c r="D31" s="243">
        <f>Brondata!C18/Brondata!C$20*'Aantal bedrijven'!D$15</f>
        <v>153.96825396825398</v>
      </c>
      <c r="E31" s="409">
        <f t="shared" si="26"/>
        <v>8.0940537387208522E-3</v>
      </c>
      <c r="F31" s="243">
        <f>Brondata!D18/Brondata!D$20*'Aantal bedrijven'!F$15</f>
        <v>155.21448128993003</v>
      </c>
      <c r="G31" s="409">
        <f t="shared" ref="G31" si="37">H31/F31-1</f>
        <v>0.5639248113431059</v>
      </c>
      <c r="H31" s="243">
        <f>Brondata!E18/Brondata!E$20*'Aantal bedrijven'!H$15</f>
        <v>242.74377836907186</v>
      </c>
      <c r="I31" s="409">
        <f t="shared" ref="I31" si="38">J31/H31-1</f>
        <v>9.6501188580578656E-2</v>
      </c>
      <c r="J31" s="250">
        <f>Brondata!F18/Brondata!F$20*'Aantal bedrijven'!J$15</f>
        <v>266.16884150222785</v>
      </c>
      <c r="K31" s="396"/>
    </row>
    <row r="32" spans="1:11" ht="15" customHeight="1" x14ac:dyDescent="0.35">
      <c r="A32" t="s">
        <v>248</v>
      </c>
      <c r="B32" s="291">
        <f>Brondata!B19/Brondata!B$20*'Aantal bedrijven'!B$15</f>
        <v>83.403878713252269</v>
      </c>
      <c r="C32" s="409">
        <f t="shared" si="26"/>
        <v>-0.2269639332857325</v>
      </c>
      <c r="D32" s="243">
        <f>Brondata!C19/Brondata!C$20*'Aantal bedrijven'!D$15</f>
        <v>64.474206349206355</v>
      </c>
      <c r="E32" s="409">
        <f t="shared" si="26"/>
        <v>0.12246348259892348</v>
      </c>
      <c r="F32" s="243">
        <f>Brondata!D19/Brondata!D$20*'Aantal bedrijven'!F$15</f>
        <v>72.369942196531795</v>
      </c>
      <c r="G32" s="409">
        <f t="shared" ref="G32" si="39">H32/F32-1</f>
        <v>0.27274263823054512</v>
      </c>
      <c r="H32" s="243">
        <f>Brondata!E19/Brondata!E$20*'Aantal bedrijven'!H$15</f>
        <v>92.108311159805922</v>
      </c>
      <c r="I32" s="409">
        <f t="shared" ref="I32" si="40">J32/H32-1</f>
        <v>8.7535621066422875E-2</v>
      </c>
      <c r="J32" s="250">
        <f>Brondata!F19/Brondata!F$20*'Aantal bedrijven'!J$15</f>
        <v>100.17106938255887</v>
      </c>
      <c r="K32" s="396"/>
    </row>
    <row r="33" spans="1:11" ht="15" customHeight="1" x14ac:dyDescent="0.35">
      <c r="A33" t="s">
        <v>0</v>
      </c>
      <c r="B33" s="291">
        <f>SUM(B26:B32)</f>
        <v>6375</v>
      </c>
      <c r="C33" s="409">
        <f t="shared" si="26"/>
        <v>-1.098039215686275E-2</v>
      </c>
      <c r="D33" s="243">
        <f t="shared" ref="D33:H33" si="41">SUM(D26:D32)</f>
        <v>6305</v>
      </c>
      <c r="E33" s="409">
        <f t="shared" si="26"/>
        <v>-7.1371927042029881E-3</v>
      </c>
      <c r="F33" s="243">
        <f t="shared" si="41"/>
        <v>6260</v>
      </c>
      <c r="G33" s="409">
        <f t="shared" ref="G33" si="42">H33/F33-1</f>
        <v>-2.0766773162939178E-2</v>
      </c>
      <c r="H33" s="243">
        <f t="shared" si="41"/>
        <v>6130.0000000000009</v>
      </c>
      <c r="I33" s="409">
        <f t="shared" ref="I33" si="43">J33/H33-1</f>
        <v>-2.2022838499184516E-2</v>
      </c>
      <c r="J33" s="250">
        <f>SUM(J26:J32)</f>
        <v>5995</v>
      </c>
      <c r="K33" s="396"/>
    </row>
    <row r="34" spans="1:11" ht="15" customHeight="1" x14ac:dyDescent="0.2">
      <c r="A34" s="317"/>
      <c r="B34" s="320"/>
      <c r="C34" s="413"/>
      <c r="D34" s="244"/>
      <c r="E34" s="413"/>
      <c r="F34" s="244"/>
      <c r="G34" s="413"/>
      <c r="H34" s="244"/>
      <c r="I34" s="413"/>
      <c r="J34" s="249"/>
    </row>
    <row r="35" spans="1:11" ht="15" customHeight="1" x14ac:dyDescent="0.2">
      <c r="A35" s="232" t="s">
        <v>141</v>
      </c>
      <c r="B35" s="318"/>
      <c r="C35" s="414"/>
      <c r="D35" s="318"/>
      <c r="E35" s="414"/>
      <c r="F35" s="318"/>
      <c r="G35" s="414"/>
      <c r="H35" s="318"/>
      <c r="I35" s="414"/>
      <c r="J35" s="319"/>
    </row>
    <row r="36" spans="1:11" ht="15" customHeight="1" x14ac:dyDescent="0.2">
      <c r="A36" s="237" t="s">
        <v>105</v>
      </c>
      <c r="B36" s="104">
        <f>B4-B37-B38</f>
        <v>24938</v>
      </c>
      <c r="C36" s="409">
        <f t="shared" ref="C36:E38" si="44">D36/B36-1</f>
        <v>3.9658352714732503E-2</v>
      </c>
      <c r="D36" s="104">
        <f>D4-D37-D38</f>
        <v>25927</v>
      </c>
      <c r="E36" s="409">
        <f t="shared" si="44"/>
        <v>4.9407953099085855E-2</v>
      </c>
      <c r="F36" s="104">
        <f>F4-F37-F38</f>
        <v>27208</v>
      </c>
      <c r="G36" s="409">
        <f t="shared" ref="G36" si="45">H36/F36-1</f>
        <v>2.8006468685680685E-2</v>
      </c>
      <c r="H36" s="104">
        <f>H4-H37-H38</f>
        <v>27970</v>
      </c>
      <c r="I36" s="409">
        <f t="shared" ref="I36" si="46">J36/H36-1</f>
        <v>2.5491598140865213E-2</v>
      </c>
      <c r="J36" s="398">
        <f>J4-J37-J38</f>
        <v>28683</v>
      </c>
      <c r="K36" s="396"/>
    </row>
    <row r="37" spans="1:11" ht="15" customHeight="1" x14ac:dyDescent="0.2">
      <c r="A37" s="237" t="s">
        <v>106</v>
      </c>
      <c r="B37" s="105">
        <v>440</v>
      </c>
      <c r="C37" s="409">
        <f t="shared" si="44"/>
        <v>1.8181818181818077E-2</v>
      </c>
      <c r="D37" s="105">
        <v>448</v>
      </c>
      <c r="E37" s="409">
        <f t="shared" si="44"/>
        <v>0.10714285714285721</v>
      </c>
      <c r="F37" s="105">
        <v>496</v>
      </c>
      <c r="G37" s="409">
        <f t="shared" ref="G37" si="47">H37/F37-1</f>
        <v>1.6129032258064502E-2</v>
      </c>
      <c r="H37" s="105">
        <v>504</v>
      </c>
      <c r="I37" s="409">
        <f t="shared" ref="I37" si="48">J37/H37-1</f>
        <v>3.1746031746031855E-2</v>
      </c>
      <c r="J37" s="397">
        <v>520</v>
      </c>
      <c r="K37" s="396"/>
    </row>
    <row r="38" spans="1:11" ht="15" customHeight="1" x14ac:dyDescent="0.2">
      <c r="A38" s="237" t="s">
        <v>107</v>
      </c>
      <c r="B38" s="105">
        <v>2102</v>
      </c>
      <c r="C38" s="409">
        <f t="shared" si="44"/>
        <v>6.1845861084681708E-3</v>
      </c>
      <c r="D38" s="105">
        <v>2115</v>
      </c>
      <c r="E38" s="409">
        <f t="shared" si="44"/>
        <v>1.7021276595744705E-2</v>
      </c>
      <c r="F38" s="105">
        <v>2151</v>
      </c>
      <c r="G38" s="409">
        <f t="shared" ref="G38" si="49">H38/F38-1</f>
        <v>-2.3245002324500219E-2</v>
      </c>
      <c r="H38" s="105">
        <v>2101</v>
      </c>
      <c r="I38" s="409">
        <f t="shared" ref="I38" si="50">J38/H38-1</f>
        <v>-6.6634935744883661E-3</v>
      </c>
      <c r="J38" s="397">
        <v>2087</v>
      </c>
      <c r="K38" s="396"/>
    </row>
    <row r="39" spans="1:11" ht="15" customHeight="1" x14ac:dyDescent="0.2">
      <c r="A39" s="232" t="s">
        <v>153</v>
      </c>
      <c r="B39" s="229"/>
      <c r="C39" s="412"/>
      <c r="D39" s="229"/>
      <c r="E39" s="412"/>
      <c r="F39" s="229"/>
      <c r="G39" s="412"/>
      <c r="H39" s="229"/>
      <c r="I39" s="412"/>
      <c r="J39" s="106"/>
    </row>
    <row r="40" spans="1:11" ht="15" customHeight="1" x14ac:dyDescent="0.2">
      <c r="A40" s="238" t="s">
        <v>152</v>
      </c>
      <c r="B40" s="104">
        <v>28950</v>
      </c>
      <c r="C40" s="409">
        <f>D40/B40-1</f>
        <v>4.4386873920552627E-2</v>
      </c>
      <c r="D40" s="160">
        <v>30235</v>
      </c>
      <c r="E40" s="409">
        <f>F40/D40-1</f>
        <v>3.7704646932363195E-2</v>
      </c>
      <c r="F40" s="160">
        <v>31375</v>
      </c>
      <c r="G40" s="409">
        <f>H40/F40-1</f>
        <v>1.7689243027888546E-2</v>
      </c>
      <c r="H40" s="160">
        <v>31930</v>
      </c>
      <c r="I40" s="409">
        <f>J40/H40-1</f>
        <v>2.7247103037895348E-2</v>
      </c>
      <c r="J40" s="251">
        <v>32800</v>
      </c>
      <c r="K40" s="321"/>
    </row>
    <row r="41" spans="1:11" ht="15" customHeight="1" x14ac:dyDescent="0.2">
      <c r="A41" s="232" t="s">
        <v>159</v>
      </c>
      <c r="B41" s="229"/>
      <c r="C41" s="412"/>
      <c r="D41" s="229"/>
      <c r="E41" s="412"/>
      <c r="F41" s="229"/>
      <c r="G41" s="412"/>
      <c r="H41" s="229"/>
      <c r="I41" s="412"/>
      <c r="J41" s="106"/>
    </row>
    <row r="42" spans="1:11" ht="15.75" customHeight="1" x14ac:dyDescent="0.2">
      <c r="A42" s="239" t="s">
        <v>160</v>
      </c>
      <c r="B42" s="104">
        <f>B40-B4</f>
        <v>1470</v>
      </c>
      <c r="C42" s="409">
        <f>D42/B42-1</f>
        <v>0.18707482993197289</v>
      </c>
      <c r="D42" s="104">
        <f>D40-D4</f>
        <v>1745</v>
      </c>
      <c r="E42" s="409">
        <f>F42/D42-1</f>
        <v>-0.12893982808022919</v>
      </c>
      <c r="F42" s="104">
        <f>F40-F4</f>
        <v>1520</v>
      </c>
      <c r="G42" s="409">
        <f>H42/F42-1</f>
        <v>-0.10855263157894735</v>
      </c>
      <c r="H42" s="104">
        <f>H40-H4</f>
        <v>1355</v>
      </c>
      <c r="I42" s="409">
        <f>J42/H42-1</f>
        <v>0.11439114391143912</v>
      </c>
      <c r="J42" s="398">
        <f>J40-J4</f>
        <v>1510</v>
      </c>
      <c r="K42" s="321"/>
    </row>
    <row r="43" spans="1:11" ht="11.25" customHeight="1" x14ac:dyDescent="0.2">
      <c r="A43" s="240"/>
      <c r="B43" s="6"/>
      <c r="C43" s="6"/>
      <c r="D43" s="6"/>
      <c r="E43" s="6"/>
      <c r="F43" s="6"/>
      <c r="G43" s="6"/>
      <c r="H43" s="6"/>
      <c r="I43" s="6"/>
      <c r="J43" s="252"/>
    </row>
    <row r="44" spans="1:11" x14ac:dyDescent="0.2">
      <c r="A44" s="46" t="s">
        <v>133</v>
      </c>
    </row>
    <row r="45" spans="1:11" x14ac:dyDescent="0.2">
      <c r="A45" s="46"/>
    </row>
    <row r="46" spans="1:11" x14ac:dyDescent="0.2">
      <c r="A46" s="2" t="s">
        <v>134</v>
      </c>
    </row>
    <row r="47" spans="1:11" x14ac:dyDescent="0.2">
      <c r="A47" s="121" t="s">
        <v>135</v>
      </c>
    </row>
    <row r="48" spans="1:11" x14ac:dyDescent="0.2">
      <c r="A48" s="321" t="s">
        <v>422</v>
      </c>
    </row>
    <row r="49" spans="1:1" ht="10.5" customHeight="1" x14ac:dyDescent="0.2">
      <c r="A49" s="121" t="s">
        <v>132</v>
      </c>
    </row>
    <row r="50" spans="1:1" x14ac:dyDescent="0.2">
      <c r="A50" s="122" t="s">
        <v>142</v>
      </c>
    </row>
    <row r="51" spans="1:1" ht="52.5" x14ac:dyDescent="0.2">
      <c r="A51" s="263" t="s">
        <v>188</v>
      </c>
    </row>
    <row r="52" spans="1:1" x14ac:dyDescent="0.2">
      <c r="A52" s="129" t="s">
        <v>161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workbookViewId="0">
      <pane xSplit="1" topLeftCell="H1" activePane="topRight" state="frozen"/>
      <selection pane="topRight" activeCell="A27" sqref="A27"/>
    </sheetView>
  </sheetViews>
  <sheetFormatPr defaultRowHeight="14.5" x14ac:dyDescent="0.35"/>
  <cols>
    <col min="1" max="1" width="62.54296875" bestFit="1" customWidth="1"/>
    <col min="2" max="3" width="15.453125" customWidth="1"/>
    <col min="4" max="5" width="16" customWidth="1"/>
    <col min="6" max="8" width="17.81640625" customWidth="1"/>
    <col min="9" max="10" width="17.7265625" customWidth="1"/>
  </cols>
  <sheetData>
    <row r="1" spans="1:10" ht="15.5" x14ac:dyDescent="0.35">
      <c r="A1" s="15" t="s">
        <v>110</v>
      </c>
      <c r="B1" s="16"/>
      <c r="C1" s="5" t="s">
        <v>59</v>
      </c>
      <c r="D1" s="16"/>
      <c r="E1" s="5" t="s">
        <v>59</v>
      </c>
      <c r="F1" s="16"/>
      <c r="G1" s="5" t="s">
        <v>59</v>
      </c>
      <c r="H1" s="16"/>
      <c r="I1" s="5" t="s">
        <v>59</v>
      </c>
      <c r="J1" s="386"/>
    </row>
    <row r="2" spans="1:10" x14ac:dyDescent="0.35">
      <c r="A2" s="17"/>
      <c r="B2" s="4">
        <v>2019</v>
      </c>
      <c r="C2" s="5" t="s">
        <v>166</v>
      </c>
      <c r="D2" s="4">
        <v>2020</v>
      </c>
      <c r="E2" s="5" t="s">
        <v>167</v>
      </c>
      <c r="F2" s="4">
        <v>2021</v>
      </c>
      <c r="G2" s="5" t="s">
        <v>250</v>
      </c>
      <c r="H2" s="4">
        <v>2022</v>
      </c>
      <c r="I2" s="5" t="s">
        <v>415</v>
      </c>
      <c r="J2" s="213">
        <v>2023</v>
      </c>
    </row>
    <row r="3" spans="1:10" x14ac:dyDescent="0.35">
      <c r="A3" s="115" t="s">
        <v>116</v>
      </c>
      <c r="B3" s="212">
        <f>'Aantal bedrijven'!B7</f>
        <v>21105</v>
      </c>
      <c r="C3" s="113">
        <f>D3/B3-1</f>
        <v>5.1172707889125757E-2</v>
      </c>
      <c r="D3" s="29">
        <f>'Aantal bedrijven'!D7</f>
        <v>22185</v>
      </c>
      <c r="E3" s="113">
        <f>F3/D3-1</f>
        <v>6.3556457065584882E-2</v>
      </c>
      <c r="F3" s="29">
        <f>'Aantal bedrijven'!F7</f>
        <v>23595</v>
      </c>
      <c r="G3" s="113">
        <f t="shared" ref="G3:I9" si="0">H3/F3-1</f>
        <v>3.6024581479126905E-2</v>
      </c>
      <c r="H3" s="29">
        <f>'Aantal bedrijven'!H7</f>
        <v>24445</v>
      </c>
      <c r="I3" s="113">
        <f t="shared" si="0"/>
        <v>3.4771937001431885E-2</v>
      </c>
      <c r="J3" s="387">
        <f>'Aantal bedrijven'!J7</f>
        <v>25295</v>
      </c>
    </row>
    <row r="4" spans="1:10" x14ac:dyDescent="0.35">
      <c r="A4" s="116" t="s">
        <v>117</v>
      </c>
      <c r="B4" s="110">
        <f>2*'Aantal bedrijven'!B38</f>
        <v>4204</v>
      </c>
      <c r="C4" s="113">
        <f t="shared" ref="C4:E9" si="1">D4/B4-1</f>
        <v>6.1845861084681708E-3</v>
      </c>
      <c r="D4" s="18">
        <f>2*'Aantal bedrijven'!D38</f>
        <v>4230</v>
      </c>
      <c r="E4" s="113">
        <f t="shared" si="1"/>
        <v>1.7021276595744705E-2</v>
      </c>
      <c r="F4" s="18">
        <f>2*'Aantal bedrijven'!F38</f>
        <v>4302</v>
      </c>
      <c r="G4" s="113">
        <f t="shared" si="0"/>
        <v>-2.3245002324500219E-2</v>
      </c>
      <c r="H4" s="18">
        <f>2*'Aantal bedrijven'!H38</f>
        <v>4202</v>
      </c>
      <c r="I4" s="113">
        <f t="shared" si="0"/>
        <v>-6.6634935744883661E-3</v>
      </c>
      <c r="J4" s="388">
        <f>2*'Aantal bedrijven'!J38</f>
        <v>4174</v>
      </c>
    </row>
    <row r="5" spans="1:10" x14ac:dyDescent="0.35">
      <c r="A5" s="116" t="s">
        <v>118</v>
      </c>
      <c r="B5" s="110">
        <f>'Aantal bedrijven'!B37</f>
        <v>440</v>
      </c>
      <c r="C5" s="113">
        <f t="shared" si="1"/>
        <v>1.8181818181818077E-2</v>
      </c>
      <c r="D5" s="18">
        <f>'Aantal bedrijven'!D37</f>
        <v>448</v>
      </c>
      <c r="E5" s="113">
        <f t="shared" si="1"/>
        <v>0.10714285714285721</v>
      </c>
      <c r="F5" s="18">
        <f>'Aantal bedrijven'!F37</f>
        <v>496</v>
      </c>
      <c r="G5" s="113">
        <f t="shared" si="0"/>
        <v>1.6129032258064502E-2</v>
      </c>
      <c r="H5" s="18">
        <f>'Aantal bedrijven'!H37</f>
        <v>504</v>
      </c>
      <c r="I5" s="113">
        <f t="shared" si="0"/>
        <v>3.1746031746031855E-2</v>
      </c>
      <c r="J5" s="388">
        <f>'Aantal bedrijven'!J37</f>
        <v>520</v>
      </c>
    </row>
    <row r="6" spans="1:10" x14ac:dyDescent="0.35">
      <c r="A6" s="116" t="s">
        <v>119</v>
      </c>
      <c r="B6" s="110">
        <f>Medewerkers!B46-B3</f>
        <v>3833</v>
      </c>
      <c r="C6" s="113">
        <f t="shared" si="1"/>
        <v>-2.3741194886511829E-2</v>
      </c>
      <c r="D6" s="18">
        <f>Medewerkers!D46-D3</f>
        <v>3742</v>
      </c>
      <c r="E6" s="113">
        <f t="shared" si="1"/>
        <v>-3.4473543559593756E-2</v>
      </c>
      <c r="F6" s="18">
        <f>Medewerkers!F46-F3</f>
        <v>3613</v>
      </c>
      <c r="G6" s="113">
        <f t="shared" si="0"/>
        <v>-2.4356490451148627E-2</v>
      </c>
      <c r="H6" s="18">
        <f>Medewerkers!H46-H3</f>
        <v>3525</v>
      </c>
      <c r="I6" s="113">
        <f t="shared" si="0"/>
        <v>-3.8865248226950366E-2</v>
      </c>
      <c r="J6" s="388">
        <f>Medewerkers!J46-J3</f>
        <v>3388</v>
      </c>
    </row>
    <row r="7" spans="1:10" x14ac:dyDescent="0.35">
      <c r="A7" s="145" t="s">
        <v>165</v>
      </c>
      <c r="B7" s="110">
        <f>SUM(B3:B6)</f>
        <v>29582</v>
      </c>
      <c r="C7" s="113">
        <f t="shared" si="1"/>
        <v>3.4581840308295586E-2</v>
      </c>
      <c r="D7" s="18">
        <f>SUM(D3:D6)</f>
        <v>30605</v>
      </c>
      <c r="E7" s="113">
        <f t="shared" si="1"/>
        <v>4.57768338506781E-2</v>
      </c>
      <c r="F7" s="18">
        <f>SUM(F3:F6)</f>
        <v>32006</v>
      </c>
      <c r="G7" s="113">
        <f t="shared" si="0"/>
        <v>2.0933574954695944E-2</v>
      </c>
      <c r="H7" s="18">
        <f>SUM(H3:H6)</f>
        <v>32676</v>
      </c>
      <c r="I7" s="113">
        <f t="shared" si="0"/>
        <v>2.1453054229403801E-2</v>
      </c>
      <c r="J7" s="388">
        <f>SUM(J3:J6)</f>
        <v>33377</v>
      </c>
    </row>
    <row r="8" spans="1:10" x14ac:dyDescent="0.35">
      <c r="A8" s="116" t="s">
        <v>120</v>
      </c>
      <c r="B8" s="110">
        <f>Medewerkers!B4-Medewerkers!B45-B5</f>
        <v>25979</v>
      </c>
      <c r="C8" s="113">
        <f t="shared" si="1"/>
        <v>-7.4483236460217817E-2</v>
      </c>
      <c r="D8" s="18">
        <f>Medewerkers!D4-Medewerkers!D45-D5</f>
        <v>24044</v>
      </c>
      <c r="E8" s="113">
        <f t="shared" si="1"/>
        <v>-4.1257694227250008E-2</v>
      </c>
      <c r="F8" s="18">
        <f>Medewerkers!F4-Medewerkers!F45-F5</f>
        <v>23052</v>
      </c>
      <c r="G8" s="113">
        <f t="shared" si="0"/>
        <v>-4.1428075655040808E-2</v>
      </c>
      <c r="H8" s="18">
        <f>Medewerkers!H4-Medewerkers!H45-H5</f>
        <v>22097</v>
      </c>
      <c r="I8" s="113">
        <f t="shared" si="0"/>
        <v>-1.8780829976919988E-2</v>
      </c>
      <c r="J8" s="144">
        <f>Medewerkers!J4-Medewerkers!J45-J5</f>
        <v>21682</v>
      </c>
    </row>
    <row r="9" spans="1:10" x14ac:dyDescent="0.35">
      <c r="A9" s="109" t="s">
        <v>108</v>
      </c>
      <c r="B9" s="111">
        <f>SUM(B7:B8)</f>
        <v>55561</v>
      </c>
      <c r="C9" s="113">
        <f t="shared" si="1"/>
        <v>-1.6414391389643845E-2</v>
      </c>
      <c r="D9" s="30">
        <f>SUM(D7:D8)</f>
        <v>54649</v>
      </c>
      <c r="E9" s="113">
        <f t="shared" si="1"/>
        <v>7.4841259675382243E-3</v>
      </c>
      <c r="F9" s="30">
        <f>SUM(F7:F8)</f>
        <v>55058</v>
      </c>
      <c r="G9" s="113">
        <f t="shared" si="0"/>
        <v>-5.1763594754622444E-3</v>
      </c>
      <c r="H9" s="30">
        <f>SUM(H7:H8)</f>
        <v>54773</v>
      </c>
      <c r="I9" s="113">
        <f t="shared" si="0"/>
        <v>5.2215507640624992E-3</v>
      </c>
      <c r="J9" s="389">
        <f>SUM(J7:J8)</f>
        <v>55059</v>
      </c>
    </row>
    <row r="10" spans="1:10" x14ac:dyDescent="0.35">
      <c r="A10" s="20"/>
      <c r="B10" s="21"/>
      <c r="C10" s="21"/>
      <c r="D10" s="21"/>
      <c r="E10" s="21"/>
      <c r="F10" s="21"/>
      <c r="G10" s="21"/>
      <c r="H10" s="21"/>
      <c r="I10" s="390"/>
      <c r="J10" s="391"/>
    </row>
    <row r="11" spans="1:10" x14ac:dyDescent="0.35">
      <c r="A11" s="53" t="s">
        <v>76</v>
      </c>
      <c r="B11" s="45"/>
      <c r="C11" s="45"/>
      <c r="D11" s="45"/>
      <c r="E11" s="45"/>
      <c r="F11" s="45"/>
      <c r="G11" s="45"/>
      <c r="H11" s="45"/>
      <c r="I11" s="330"/>
      <c r="J11" s="330"/>
    </row>
    <row r="12" spans="1:10" x14ac:dyDescent="0.35">
      <c r="A12" s="123" t="s">
        <v>143</v>
      </c>
      <c r="B12" s="45"/>
      <c r="C12" s="45"/>
      <c r="D12" s="45"/>
      <c r="E12" s="45"/>
      <c r="F12" s="45"/>
      <c r="G12" s="45"/>
      <c r="H12" s="45"/>
      <c r="I12" s="330"/>
      <c r="J12" s="330"/>
    </row>
    <row r="14" spans="1:10" x14ac:dyDescent="0.35">
      <c r="A14" s="2" t="s">
        <v>66</v>
      </c>
    </row>
    <row r="15" spans="1:10" x14ac:dyDescent="0.35">
      <c r="A15" s="114" t="s">
        <v>111</v>
      </c>
    </row>
    <row r="16" spans="1:10" x14ac:dyDescent="0.35">
      <c r="A16" s="114" t="s">
        <v>112</v>
      </c>
    </row>
    <row r="17" spans="1:1" x14ac:dyDescent="0.35">
      <c r="A17" s="114" t="s">
        <v>113</v>
      </c>
    </row>
    <row r="18" spans="1:1" x14ac:dyDescent="0.35">
      <c r="A18" s="114" t="s">
        <v>114</v>
      </c>
    </row>
    <row r="19" spans="1:1" x14ac:dyDescent="0.35">
      <c r="A19" s="117" t="s">
        <v>121</v>
      </c>
    </row>
    <row r="20" spans="1:1" x14ac:dyDescent="0.35">
      <c r="A20" s="114"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9"/>
  <sheetViews>
    <sheetView zoomScaleNormal="100" workbookViewId="0">
      <selection activeCell="J17" sqref="J17"/>
    </sheetView>
  </sheetViews>
  <sheetFormatPr defaultColWidth="9.1796875" defaultRowHeight="15" customHeight="1" x14ac:dyDescent="0.35"/>
  <cols>
    <col min="1" max="1" width="58.1796875" style="14" customWidth="1"/>
    <col min="2" max="2" width="12.81640625" style="14" customWidth="1"/>
    <col min="3" max="3" width="14.453125" style="14" customWidth="1"/>
    <col min="4" max="4" width="12.81640625" style="14" customWidth="1"/>
    <col min="5" max="5" width="14.453125" style="14" customWidth="1"/>
    <col min="6" max="6" width="12.81640625" style="154" customWidth="1"/>
    <col min="7" max="7" width="13.81640625" style="154" bestFit="1" customWidth="1"/>
    <col min="8" max="8" width="12.81640625" style="154" customWidth="1"/>
    <col min="9" max="9" width="13.81640625" style="154" bestFit="1" customWidth="1"/>
    <col min="10" max="10" width="12.7265625" style="393" customWidth="1"/>
    <col min="11" max="16384" width="9.1796875" style="14"/>
  </cols>
  <sheetData>
    <row r="1" spans="1:11" ht="20.149999999999999" customHeight="1" x14ac:dyDescent="0.35">
      <c r="A1" s="34" t="s">
        <v>61</v>
      </c>
      <c r="B1" s="35"/>
      <c r="C1" s="5" t="s">
        <v>59</v>
      </c>
      <c r="D1" s="35"/>
      <c r="E1" s="5" t="s">
        <v>59</v>
      </c>
      <c r="F1" s="35"/>
      <c r="G1" s="5" t="s">
        <v>59</v>
      </c>
      <c r="H1" s="35"/>
      <c r="I1" s="5" t="s">
        <v>59</v>
      </c>
      <c r="J1" s="35"/>
    </row>
    <row r="2" spans="1:11" ht="15" customHeight="1" x14ac:dyDescent="0.35">
      <c r="A2" s="17"/>
      <c r="B2" s="4">
        <v>2019</v>
      </c>
      <c r="C2" s="5" t="s">
        <v>166</v>
      </c>
      <c r="D2" s="4">
        <v>2020</v>
      </c>
      <c r="E2" s="5" t="s">
        <v>167</v>
      </c>
      <c r="F2" s="4">
        <v>2021</v>
      </c>
      <c r="G2" s="5" t="s">
        <v>250</v>
      </c>
      <c r="H2" s="4">
        <v>2022</v>
      </c>
      <c r="I2" s="5" t="s">
        <v>415</v>
      </c>
      <c r="J2" s="4">
        <v>2023</v>
      </c>
    </row>
    <row r="3" spans="1:11" ht="15" customHeight="1" x14ac:dyDescent="0.35">
      <c r="A3" s="64" t="s">
        <v>362</v>
      </c>
      <c r="B3" s="340"/>
      <c r="C3" s="37"/>
      <c r="D3" s="37"/>
      <c r="E3" s="37"/>
      <c r="F3" s="37"/>
      <c r="G3" s="37"/>
      <c r="H3" s="37"/>
      <c r="I3" s="37"/>
      <c r="J3" s="392"/>
    </row>
    <row r="4" spans="1:11" ht="15" customHeight="1" x14ac:dyDescent="0.35">
      <c r="A4" s="341" t="s">
        <v>364</v>
      </c>
      <c r="B4" s="342"/>
      <c r="H4" s="18">
        <f>SUM(H5:H6)</f>
        <v>6274</v>
      </c>
      <c r="I4" s="210">
        <f>J4/H4-1</f>
        <v>-7.5390500478163869E-2</v>
      </c>
      <c r="J4" s="425">
        <f>SUM(J5:J6)</f>
        <v>5801</v>
      </c>
    </row>
    <row r="5" spans="1:11" ht="15" customHeight="1" x14ac:dyDescent="0.35">
      <c r="A5" s="305" t="s">
        <v>361</v>
      </c>
      <c r="B5" s="18">
        <v>4397</v>
      </c>
      <c r="C5" s="208">
        <f>D5/B5-1</f>
        <v>7.9827154878326034E-2</v>
      </c>
      <c r="D5" s="18">
        <v>4748</v>
      </c>
      <c r="E5" s="210">
        <f>F5/D5-1</f>
        <v>-7.6453243470935184E-2</v>
      </c>
      <c r="F5" s="18">
        <v>4385</v>
      </c>
      <c r="G5" s="210">
        <f>H5/F5-1</f>
        <v>8.779931584948697E-2</v>
      </c>
      <c r="H5" s="18">
        <v>4770</v>
      </c>
      <c r="I5" s="210">
        <f>J5/H5-1</f>
        <v>-0.12767295597484274</v>
      </c>
      <c r="J5" s="388">
        <v>4161</v>
      </c>
    </row>
    <row r="6" spans="1:11" ht="15" customHeight="1" x14ac:dyDescent="0.35">
      <c r="A6" s="339" t="s">
        <v>363</v>
      </c>
      <c r="B6" s="30"/>
      <c r="C6" s="208"/>
      <c r="D6" s="18"/>
      <c r="E6" s="18"/>
      <c r="F6" s="18"/>
      <c r="G6" s="18"/>
      <c r="H6" s="18">
        <v>1504</v>
      </c>
      <c r="I6" s="210">
        <f>J6/H6-1</f>
        <v>9.0425531914893664E-2</v>
      </c>
      <c r="J6" s="388">
        <v>1640</v>
      </c>
    </row>
    <row r="7" spans="1:11" ht="15" customHeight="1" x14ac:dyDescent="0.35">
      <c r="A7" s="201" t="s">
        <v>359</v>
      </c>
      <c r="B7" s="38"/>
      <c r="C7" s="38"/>
      <c r="D7" s="38"/>
      <c r="E7" s="38"/>
      <c r="F7" s="38"/>
      <c r="G7" s="38"/>
      <c r="H7" s="38"/>
      <c r="I7" s="38"/>
      <c r="J7" s="394"/>
      <c r="K7" s="18"/>
    </row>
    <row r="8" spans="1:11" ht="15" customHeight="1" x14ac:dyDescent="0.35">
      <c r="A8" s="266" t="s">
        <v>63</v>
      </c>
      <c r="B8" s="29">
        <v>1926</v>
      </c>
      <c r="C8" s="208">
        <f t="shared" ref="C8:C27" si="0">D8/B8-1</f>
        <v>0.27102803738317749</v>
      </c>
      <c r="D8" s="18">
        <v>2448</v>
      </c>
      <c r="E8" s="210">
        <f t="shared" ref="E8:E27" si="1">F8/D8-1</f>
        <v>-0.30637254901960786</v>
      </c>
      <c r="F8" s="18">
        <f>F5-F9</f>
        <v>1698</v>
      </c>
      <c r="G8" s="210">
        <f t="shared" ref="G8:I9" si="2">H8/F8-1</f>
        <v>-4.1224970553592755E-3</v>
      </c>
      <c r="H8" s="18">
        <f>H5-H9</f>
        <v>1691</v>
      </c>
      <c r="I8" s="210">
        <f t="shared" si="2"/>
        <v>-4.3169722057953885E-2</v>
      </c>
      <c r="J8" s="388">
        <f>J5-J9</f>
        <v>1618</v>
      </c>
    </row>
    <row r="9" spans="1:11" ht="15" customHeight="1" x14ac:dyDescent="0.35">
      <c r="A9" s="267" t="s">
        <v>140</v>
      </c>
      <c r="B9" s="18">
        <f>SUM(B12:B27)</f>
        <v>2471</v>
      </c>
      <c r="C9" s="208">
        <f t="shared" si="0"/>
        <v>-6.9202751922298633E-2</v>
      </c>
      <c r="D9" s="18">
        <f>SUM(D12:D27)</f>
        <v>2300</v>
      </c>
      <c r="E9" s="210">
        <f t="shared" si="1"/>
        <v>0.16826086956521746</v>
      </c>
      <c r="F9" s="18">
        <f>SUM(F12:F27)</f>
        <v>2687</v>
      </c>
      <c r="G9" s="210">
        <f t="shared" si="2"/>
        <v>0.1458876069966506</v>
      </c>
      <c r="H9" s="18">
        <f>SUM(H12:H27)</f>
        <v>3079</v>
      </c>
      <c r="I9" s="210">
        <f t="shared" si="2"/>
        <v>-0.17408249431633649</v>
      </c>
      <c r="J9" s="388">
        <f>SUM(J12:J27)</f>
        <v>2543</v>
      </c>
    </row>
    <row r="10" spans="1:11" ht="15" customHeight="1" x14ac:dyDescent="0.35">
      <c r="A10" s="206"/>
      <c r="B10" s="30"/>
      <c r="C10" s="208"/>
      <c r="D10" s="18"/>
      <c r="E10" s="18"/>
      <c r="F10" s="18"/>
      <c r="G10" s="18"/>
      <c r="H10" s="18"/>
      <c r="I10" s="18"/>
      <c r="J10" s="389"/>
    </row>
    <row r="11" spans="1:11" ht="15" customHeight="1" x14ac:dyDescent="0.35">
      <c r="A11" s="201" t="s">
        <v>360</v>
      </c>
      <c r="B11" s="38"/>
      <c r="C11" s="38"/>
      <c r="D11" s="38"/>
      <c r="E11" s="38"/>
      <c r="F11" s="38"/>
      <c r="G11" s="38"/>
      <c r="H11" s="38"/>
      <c r="I11" s="38"/>
      <c r="J11" s="394"/>
    </row>
    <row r="12" spans="1:11" ht="15" customHeight="1" x14ac:dyDescent="0.35">
      <c r="A12" s="205" t="s">
        <v>42</v>
      </c>
      <c r="B12" s="29">
        <v>641</v>
      </c>
      <c r="C12" s="208">
        <f t="shared" ref="C12:C21" si="3">D12/B12-1</f>
        <v>-2.9641185647425905E-2</v>
      </c>
      <c r="D12" s="18">
        <v>622</v>
      </c>
      <c r="E12" s="210">
        <f t="shared" ref="E12:E21" si="4">F12/D12-1</f>
        <v>4.9839228295819993E-2</v>
      </c>
      <c r="F12" s="18">
        <v>653</v>
      </c>
      <c r="G12" s="210">
        <f t="shared" ref="G12:I21" si="5">H12/F12-1</f>
        <v>8.2695252679938713E-2</v>
      </c>
      <c r="H12" s="18">
        <v>707</v>
      </c>
      <c r="I12" s="210">
        <f t="shared" si="5"/>
        <v>-0.19377652050919381</v>
      </c>
      <c r="J12" s="388">
        <v>570</v>
      </c>
    </row>
    <row r="13" spans="1:11" ht="15" customHeight="1" x14ac:dyDescent="0.35">
      <c r="A13" s="207" t="s">
        <v>41</v>
      </c>
      <c r="B13" s="18">
        <v>344</v>
      </c>
      <c r="C13" s="208">
        <f t="shared" si="3"/>
        <v>-4.6511627906976716E-2</v>
      </c>
      <c r="D13" s="18">
        <v>328</v>
      </c>
      <c r="E13" s="210">
        <f t="shared" si="4"/>
        <v>1.2195121951219523E-2</v>
      </c>
      <c r="F13" s="18">
        <v>332</v>
      </c>
      <c r="G13" s="210">
        <f t="shared" si="5"/>
        <v>-4.216867469879515E-2</v>
      </c>
      <c r="H13" s="18">
        <v>318</v>
      </c>
      <c r="I13" s="210">
        <f t="shared" si="5"/>
        <v>-0.28616352201257866</v>
      </c>
      <c r="J13" s="388">
        <v>227</v>
      </c>
    </row>
    <row r="14" spans="1:11" ht="15" customHeight="1" x14ac:dyDescent="0.35">
      <c r="A14" s="207" t="s">
        <v>46</v>
      </c>
      <c r="B14" s="18">
        <v>154</v>
      </c>
      <c r="C14" s="208">
        <f t="shared" si="3"/>
        <v>7.7922077922077948E-2</v>
      </c>
      <c r="D14" s="18">
        <v>166</v>
      </c>
      <c r="E14" s="210">
        <f t="shared" si="4"/>
        <v>-0.75903614457831325</v>
      </c>
      <c r="F14" s="18">
        <v>40</v>
      </c>
      <c r="G14" s="210">
        <f t="shared" si="5"/>
        <v>6.4249999999999998</v>
      </c>
      <c r="H14" s="18">
        <v>297</v>
      </c>
      <c r="I14" s="210">
        <f t="shared" si="5"/>
        <v>-0.2087542087542088</v>
      </c>
      <c r="J14" s="388">
        <v>235</v>
      </c>
    </row>
    <row r="15" spans="1:11" ht="15" customHeight="1" x14ac:dyDescent="0.35">
      <c r="A15" s="207" t="s">
        <v>49</v>
      </c>
      <c r="B15" s="18">
        <v>174</v>
      </c>
      <c r="C15" s="208">
        <f t="shared" si="3"/>
        <v>0.27586206896551735</v>
      </c>
      <c r="D15" s="18">
        <v>222</v>
      </c>
      <c r="E15" s="210">
        <f t="shared" si="4"/>
        <v>-0.81981981981981988</v>
      </c>
      <c r="F15" s="18">
        <v>40</v>
      </c>
      <c r="G15" s="210">
        <f t="shared" si="5"/>
        <v>5.8</v>
      </c>
      <c r="H15" s="18">
        <v>272</v>
      </c>
      <c r="I15" s="210">
        <f t="shared" si="5"/>
        <v>-0.11397058823529416</v>
      </c>
      <c r="J15" s="388">
        <v>241</v>
      </c>
    </row>
    <row r="16" spans="1:11" ht="15" customHeight="1" x14ac:dyDescent="0.35">
      <c r="A16" s="207" t="s">
        <v>62</v>
      </c>
      <c r="B16" s="18">
        <v>99</v>
      </c>
      <c r="C16" s="208">
        <f t="shared" si="3"/>
        <v>0.29292929292929304</v>
      </c>
      <c r="D16" s="18">
        <v>128</v>
      </c>
      <c r="E16" s="210">
        <f t="shared" si="4"/>
        <v>0.125</v>
      </c>
      <c r="F16" s="18">
        <v>144</v>
      </c>
      <c r="G16" s="210">
        <f t="shared" si="5"/>
        <v>0.4375</v>
      </c>
      <c r="H16" s="18">
        <v>207</v>
      </c>
      <c r="I16" s="210">
        <f t="shared" si="5"/>
        <v>-0.35265700483091789</v>
      </c>
      <c r="J16" s="388">
        <v>134</v>
      </c>
    </row>
    <row r="17" spans="1:10" ht="15" customHeight="1" x14ac:dyDescent="0.35">
      <c r="A17" s="207" t="s">
        <v>43</v>
      </c>
      <c r="B17" s="18">
        <v>191</v>
      </c>
      <c r="C17" s="208">
        <f t="shared" si="3"/>
        <v>-0.29319371727748689</v>
      </c>
      <c r="D17" s="18">
        <v>135</v>
      </c>
      <c r="E17" s="210">
        <f t="shared" si="4"/>
        <v>0.30370370370370381</v>
      </c>
      <c r="F17" s="18">
        <v>176</v>
      </c>
      <c r="G17" s="210">
        <f t="shared" si="5"/>
        <v>0.14204545454545459</v>
      </c>
      <c r="H17" s="18">
        <v>201</v>
      </c>
      <c r="I17" s="210">
        <f t="shared" si="5"/>
        <v>9.9502487562188602E-3</v>
      </c>
      <c r="J17" s="388">
        <v>203</v>
      </c>
    </row>
    <row r="18" spans="1:10" ht="15" customHeight="1" x14ac:dyDescent="0.35">
      <c r="A18" s="207" t="s">
        <v>64</v>
      </c>
      <c r="B18" s="18">
        <v>139</v>
      </c>
      <c r="C18" s="208">
        <f t="shared" si="3"/>
        <v>-0.25179856115107913</v>
      </c>
      <c r="D18" s="18">
        <v>104</v>
      </c>
      <c r="E18" s="210">
        <f t="shared" si="4"/>
        <v>0.44230769230769229</v>
      </c>
      <c r="F18" s="18">
        <v>150</v>
      </c>
      <c r="G18" s="210">
        <f t="shared" si="5"/>
        <v>6.0000000000000053E-2</v>
      </c>
      <c r="H18" s="18">
        <v>159</v>
      </c>
      <c r="I18" s="210">
        <f t="shared" si="5"/>
        <v>-0.14465408805031443</v>
      </c>
      <c r="J18" s="388">
        <v>136</v>
      </c>
    </row>
    <row r="19" spans="1:10" ht="15" customHeight="1" x14ac:dyDescent="0.35">
      <c r="A19" s="207" t="s">
        <v>47</v>
      </c>
      <c r="B19" s="18">
        <v>62</v>
      </c>
      <c r="C19" s="208">
        <f t="shared" si="3"/>
        <v>0.20967741935483875</v>
      </c>
      <c r="D19" s="18">
        <v>75</v>
      </c>
      <c r="E19" s="210">
        <f t="shared" si="4"/>
        <v>1.56</v>
      </c>
      <c r="F19" s="18">
        <v>192</v>
      </c>
      <c r="G19" s="210">
        <f t="shared" si="5"/>
        <v>-0.45833333333333337</v>
      </c>
      <c r="H19" s="18">
        <v>104</v>
      </c>
      <c r="I19" s="210">
        <f t="shared" si="5"/>
        <v>-0.20192307692307687</v>
      </c>
      <c r="J19" s="388">
        <v>83</v>
      </c>
    </row>
    <row r="20" spans="1:10" ht="15" customHeight="1" x14ac:dyDescent="0.35">
      <c r="A20" s="207" t="s">
        <v>44</v>
      </c>
      <c r="B20" s="18">
        <v>63</v>
      </c>
      <c r="C20" s="208">
        <f t="shared" si="3"/>
        <v>-9.5238095238095233E-2</v>
      </c>
      <c r="D20" s="18">
        <v>57</v>
      </c>
      <c r="E20" s="210">
        <f t="shared" si="4"/>
        <v>-0.26315789473684215</v>
      </c>
      <c r="F20" s="18">
        <v>42</v>
      </c>
      <c r="G20" s="210">
        <f t="shared" si="5"/>
        <v>0.61904761904761907</v>
      </c>
      <c r="H20" s="18">
        <v>68</v>
      </c>
      <c r="I20" s="210">
        <f t="shared" si="5"/>
        <v>-0.30882352941176472</v>
      </c>
      <c r="J20" s="388">
        <v>47</v>
      </c>
    </row>
    <row r="21" spans="1:10" ht="15" customHeight="1" x14ac:dyDescent="0.35">
      <c r="A21" s="207" t="s">
        <v>45</v>
      </c>
      <c r="B21" s="18">
        <v>69</v>
      </c>
      <c r="C21" s="208">
        <f t="shared" si="3"/>
        <v>2.8985507246376718E-2</v>
      </c>
      <c r="D21" s="18">
        <v>71</v>
      </c>
      <c r="E21" s="210">
        <f t="shared" si="4"/>
        <v>-0.15492957746478875</v>
      </c>
      <c r="F21" s="18">
        <v>60</v>
      </c>
      <c r="G21" s="210">
        <f t="shared" si="5"/>
        <v>-6.6666666666666652E-2</v>
      </c>
      <c r="H21" s="18">
        <v>56</v>
      </c>
      <c r="I21" s="210">
        <f t="shared" si="5"/>
        <v>-1.7857142857142905E-2</v>
      </c>
      <c r="J21" s="388">
        <v>55</v>
      </c>
    </row>
    <row r="22" spans="1:10" ht="15" customHeight="1" x14ac:dyDescent="0.35">
      <c r="A22" s="305" t="s">
        <v>416</v>
      </c>
      <c r="B22" s="18"/>
      <c r="C22" s="208"/>
      <c r="D22" s="18"/>
      <c r="E22" s="210"/>
      <c r="F22" s="18"/>
      <c r="G22" s="210"/>
      <c r="H22" s="18"/>
      <c r="I22" s="210"/>
      <c r="J22" s="388">
        <v>40</v>
      </c>
    </row>
    <row r="23" spans="1:10" ht="15" customHeight="1" x14ac:dyDescent="0.35">
      <c r="A23" s="207" t="s">
        <v>53</v>
      </c>
      <c r="B23" s="18"/>
      <c r="C23" s="209"/>
      <c r="D23" s="18">
        <v>34</v>
      </c>
      <c r="E23" s="211"/>
      <c r="F23" s="18"/>
      <c r="G23" s="211"/>
      <c r="H23" s="18">
        <v>48</v>
      </c>
      <c r="I23" s="211"/>
      <c r="J23" s="388"/>
    </row>
    <row r="24" spans="1:10" ht="15" customHeight="1" x14ac:dyDescent="0.35">
      <c r="A24" s="305" t="s">
        <v>206</v>
      </c>
      <c r="B24" s="18"/>
      <c r="C24" s="208"/>
      <c r="D24" s="18"/>
      <c r="E24" s="211"/>
      <c r="F24" s="18"/>
      <c r="G24" s="211"/>
      <c r="H24" s="18">
        <v>47</v>
      </c>
      <c r="I24" s="211"/>
      <c r="J24" s="388"/>
    </row>
    <row r="25" spans="1:10" ht="15" customHeight="1" x14ac:dyDescent="0.35">
      <c r="A25" s="207" t="s">
        <v>48</v>
      </c>
      <c r="B25" s="18">
        <v>43</v>
      </c>
      <c r="C25" s="208">
        <f>D25/B25-1</f>
        <v>-1</v>
      </c>
      <c r="D25" s="18">
        <v>0</v>
      </c>
      <c r="E25" s="211"/>
      <c r="F25" s="18"/>
      <c r="G25" s="211"/>
      <c r="H25" s="18"/>
      <c r="I25" s="211"/>
      <c r="J25" s="388">
        <v>36</v>
      </c>
    </row>
    <row r="26" spans="1:10" ht="15" customHeight="1" x14ac:dyDescent="0.35">
      <c r="A26" s="207" t="s">
        <v>50</v>
      </c>
      <c r="B26" s="18">
        <v>36</v>
      </c>
      <c r="C26" s="208">
        <f>D26/B26-1</f>
        <v>-1</v>
      </c>
      <c r="D26" s="18">
        <v>0</v>
      </c>
      <c r="E26" s="211"/>
      <c r="F26" s="18">
        <v>255</v>
      </c>
      <c r="G26" s="211">
        <f>H26/F26-1</f>
        <v>-1</v>
      </c>
      <c r="H26" s="18"/>
      <c r="I26" s="211"/>
      <c r="J26" s="388"/>
    </row>
    <row r="27" spans="1:10" ht="15" customHeight="1" x14ac:dyDescent="0.35">
      <c r="A27" s="207" t="s">
        <v>51</v>
      </c>
      <c r="B27" s="18">
        <v>456</v>
      </c>
      <c r="C27" s="208">
        <f t="shared" si="0"/>
        <v>-0.21491228070175439</v>
      </c>
      <c r="D27" s="18">
        <v>358</v>
      </c>
      <c r="E27" s="210">
        <f t="shared" si="1"/>
        <v>0.68435754189944142</v>
      </c>
      <c r="F27" s="18">
        <v>603</v>
      </c>
      <c r="G27" s="210">
        <f t="shared" ref="G27:I27" si="6">H27/F27-1</f>
        <v>-1.3266998341625258E-2</v>
      </c>
      <c r="H27" s="18">
        <v>595</v>
      </c>
      <c r="I27" s="210">
        <f t="shared" si="6"/>
        <v>-9.9159663865546199E-2</v>
      </c>
      <c r="J27" s="388">
        <v>536</v>
      </c>
    </row>
    <row r="28" spans="1:10" ht="15" customHeight="1" x14ac:dyDescent="0.35">
      <c r="A28" s="206"/>
      <c r="C28" s="24"/>
      <c r="F28" s="14"/>
      <c r="G28" s="14"/>
      <c r="H28" s="14"/>
      <c r="I28" s="14"/>
      <c r="J28" s="395"/>
    </row>
    <row r="29" spans="1:10" ht="15" customHeight="1" x14ac:dyDescent="0.35">
      <c r="A29" s="20"/>
      <c r="B29" s="21"/>
      <c r="C29" s="21"/>
      <c r="D29" s="21"/>
      <c r="E29" s="22"/>
      <c r="F29" s="21"/>
      <c r="G29" s="22"/>
      <c r="H29" s="21"/>
      <c r="I29" s="22"/>
      <c r="J29" s="391"/>
    </row>
    <row r="30" spans="1:10" ht="15" customHeight="1" x14ac:dyDescent="0.35">
      <c r="A30" s="330" t="s">
        <v>253</v>
      </c>
    </row>
    <row r="31" spans="1:10" ht="15" customHeight="1" x14ac:dyDescent="0.35">
      <c r="A31" s="39" t="s">
        <v>66</v>
      </c>
    </row>
    <row r="32" spans="1:10" ht="51" customHeight="1" x14ac:dyDescent="0.35">
      <c r="A32" s="329" t="s">
        <v>138</v>
      </c>
    </row>
    <row r="33" spans="1:4" ht="39.75" customHeight="1" x14ac:dyDescent="0.35">
      <c r="A33" s="329" t="s">
        <v>139</v>
      </c>
    </row>
    <row r="34" spans="1:4" ht="15" customHeight="1" x14ac:dyDescent="0.35">
      <c r="A34" s="304" t="s">
        <v>136</v>
      </c>
    </row>
    <row r="36" spans="1:4" ht="15" customHeight="1" x14ac:dyDescent="0.35">
      <c r="A36"/>
    </row>
    <row r="37" spans="1:4" ht="15" customHeight="1" x14ac:dyDescent="0.35">
      <c r="A37"/>
    </row>
    <row r="38" spans="1:4" ht="15" customHeight="1" x14ac:dyDescent="0.35">
      <c r="A38"/>
    </row>
    <row r="39" spans="1:4" ht="15" customHeight="1" x14ac:dyDescent="0.35">
      <c r="A39"/>
    </row>
    <row r="40" spans="1:4" ht="15" customHeight="1" x14ac:dyDescent="0.35">
      <c r="A40"/>
    </row>
    <row r="41" spans="1:4" ht="15" customHeight="1" x14ac:dyDescent="0.35">
      <c r="A41"/>
    </row>
    <row r="42" spans="1:4" ht="15" customHeight="1" x14ac:dyDescent="0.35">
      <c r="A42"/>
      <c r="B42"/>
      <c r="C42"/>
      <c r="D42"/>
    </row>
    <row r="43" spans="1:4" ht="15" customHeight="1" x14ac:dyDescent="0.35">
      <c r="A43"/>
      <c r="B43"/>
      <c r="C43"/>
      <c r="D43"/>
    </row>
    <row r="44" spans="1:4" ht="15" customHeight="1" x14ac:dyDescent="0.35">
      <c r="A44"/>
      <c r="B44"/>
      <c r="C44"/>
      <c r="D44"/>
    </row>
    <row r="45" spans="1:4" ht="15" customHeight="1" x14ac:dyDescent="0.35">
      <c r="A45"/>
      <c r="B45"/>
      <c r="C45" s="155"/>
      <c r="D45" s="155"/>
    </row>
    <row r="46" spans="1:4" ht="15" customHeight="1" x14ac:dyDescent="0.35">
      <c r="A46"/>
      <c r="B46"/>
      <c r="C46"/>
      <c r="D46"/>
    </row>
    <row r="47" spans="1:4" ht="15" customHeight="1" x14ac:dyDescent="0.35">
      <c r="A47"/>
      <c r="B47"/>
      <c r="C47"/>
      <c r="D47"/>
    </row>
    <row r="48" spans="1:4" ht="15" customHeight="1" x14ac:dyDescent="0.35">
      <c r="A48"/>
      <c r="B48"/>
      <c r="C48"/>
      <c r="D48"/>
    </row>
    <row r="49" spans="1:4" ht="15" customHeight="1" x14ac:dyDescent="0.35">
      <c r="A49"/>
      <c r="B49"/>
      <c r="C49"/>
      <c r="D49"/>
    </row>
  </sheetData>
  <sortState xmlns:xlrd2="http://schemas.microsoft.com/office/spreadsheetml/2017/richdata2" ref="A12:H26">
    <sortCondition descending="1" ref="H12:H26"/>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598D-8B9C-4F68-8A9C-01B72DFA40E5}">
  <dimension ref="A1:D40"/>
  <sheetViews>
    <sheetView workbookViewId="0">
      <selection activeCell="G41" sqref="G41"/>
    </sheetView>
  </sheetViews>
  <sheetFormatPr defaultColWidth="9.1796875" defaultRowHeight="13" x14ac:dyDescent="0.3"/>
  <cols>
    <col min="1" max="1" width="71.54296875" style="332" bestFit="1" customWidth="1"/>
    <col min="2" max="2" width="9.1796875" style="332"/>
    <col min="3" max="3" width="18.26953125" style="332" customWidth="1"/>
    <col min="4" max="5" width="9.1796875" style="332"/>
    <col min="6" max="6" width="12.453125" style="332" bestFit="1" customWidth="1"/>
    <col min="7" max="16384" width="9.1796875" style="332"/>
  </cols>
  <sheetData>
    <row r="1" spans="1:4" ht="15" x14ac:dyDescent="0.3">
      <c r="A1" s="34" t="s">
        <v>357</v>
      </c>
      <c r="B1" s="402"/>
      <c r="C1" s="5" t="s">
        <v>59</v>
      </c>
      <c r="D1" s="41"/>
    </row>
    <row r="2" spans="1:4" x14ac:dyDescent="0.3">
      <c r="A2" s="17"/>
      <c r="B2" s="90">
        <v>2022</v>
      </c>
      <c r="C2" s="5" t="s">
        <v>415</v>
      </c>
      <c r="D2" s="5">
        <v>2023</v>
      </c>
    </row>
    <row r="3" spans="1:4" x14ac:dyDescent="0.3">
      <c r="A3" s="26" t="s">
        <v>0</v>
      </c>
      <c r="B3" s="26"/>
      <c r="C3" s="27"/>
      <c r="D3" s="28"/>
    </row>
    <row r="4" spans="1:4" x14ac:dyDescent="0.3">
      <c r="A4" s="327" t="s">
        <v>358</v>
      </c>
      <c r="B4" s="110">
        <f>SUM(B7:B12)</f>
        <v>2622</v>
      </c>
      <c r="C4" s="210">
        <f>D4/B4-1</f>
        <v>-3.4324942791762014E-2</v>
      </c>
      <c r="D4" s="400">
        <f>SUM(D7:D12)</f>
        <v>2532</v>
      </c>
    </row>
    <row r="5" spans="1:4" x14ac:dyDescent="0.3">
      <c r="A5" s="23"/>
      <c r="B5" s="110"/>
      <c r="C5" s="18"/>
      <c r="D5" s="400"/>
    </row>
    <row r="6" spans="1:4" x14ac:dyDescent="0.3">
      <c r="A6" s="26" t="s">
        <v>254</v>
      </c>
      <c r="B6" s="26"/>
      <c r="C6" s="27"/>
      <c r="D6" s="28"/>
    </row>
    <row r="7" spans="1:4" ht="13.5" customHeight="1" x14ac:dyDescent="0.3">
      <c r="A7" s="215" t="s">
        <v>17</v>
      </c>
      <c r="B7" s="110">
        <v>479</v>
      </c>
      <c r="C7" s="210">
        <f t="shared" ref="C7:C12" si="0">D7/B7-1</f>
        <v>8.3507306889352817E-2</v>
      </c>
      <c r="D7" s="400">
        <v>519</v>
      </c>
    </row>
    <row r="8" spans="1:4" ht="13.5" customHeight="1" x14ac:dyDescent="0.3">
      <c r="A8" s="63" t="s">
        <v>18</v>
      </c>
      <c r="B8" s="110">
        <v>918</v>
      </c>
      <c r="C8" s="210">
        <f t="shared" si="0"/>
        <v>-2.2875816993464082E-2</v>
      </c>
      <c r="D8" s="400">
        <v>897</v>
      </c>
    </row>
    <row r="9" spans="1:4" ht="13.5" customHeight="1" x14ac:dyDescent="0.3">
      <c r="A9" s="63" t="s">
        <v>19</v>
      </c>
      <c r="B9" s="110">
        <v>677</v>
      </c>
      <c r="C9" s="210">
        <f t="shared" si="0"/>
        <v>-6.9423929098965997E-2</v>
      </c>
      <c r="D9" s="400">
        <v>630</v>
      </c>
    </row>
    <row r="10" spans="1:4" ht="13.5" customHeight="1" x14ac:dyDescent="0.3">
      <c r="A10" s="63" t="s">
        <v>20</v>
      </c>
      <c r="B10" s="110">
        <v>349</v>
      </c>
      <c r="C10" s="210">
        <f t="shared" si="0"/>
        <v>-0.10888252148997135</v>
      </c>
      <c r="D10" s="400">
        <v>311</v>
      </c>
    </row>
    <row r="11" spans="1:4" ht="13.5" customHeight="1" x14ac:dyDescent="0.3">
      <c r="A11" s="335" t="s">
        <v>189</v>
      </c>
      <c r="B11" s="110">
        <v>171</v>
      </c>
      <c r="C11" s="210">
        <f t="shared" si="0"/>
        <v>-0.14035087719298245</v>
      </c>
      <c r="D11" s="400">
        <v>147</v>
      </c>
    </row>
    <row r="12" spans="1:4" x14ac:dyDescent="0.3">
      <c r="A12" s="335" t="s">
        <v>190</v>
      </c>
      <c r="B12" s="110">
        <v>28</v>
      </c>
      <c r="C12" s="210">
        <f t="shared" si="0"/>
        <v>0</v>
      </c>
      <c r="D12" s="400">
        <v>28</v>
      </c>
    </row>
    <row r="13" spans="1:4" x14ac:dyDescent="0.3">
      <c r="A13" s="23"/>
      <c r="B13" s="110"/>
      <c r="C13" s="18"/>
      <c r="D13" s="400"/>
    </row>
    <row r="14" spans="1:4" x14ac:dyDescent="0.3">
      <c r="A14" s="26" t="s">
        <v>255</v>
      </c>
      <c r="B14" s="26"/>
      <c r="C14" s="27"/>
      <c r="D14" s="28"/>
    </row>
    <row r="15" spans="1:4" x14ac:dyDescent="0.3">
      <c r="A15" s="327" t="s">
        <v>256</v>
      </c>
      <c r="B15" s="110">
        <v>915</v>
      </c>
      <c r="C15" s="210">
        <f>D15/B15-1</f>
        <v>1.2021857923497192E-2</v>
      </c>
      <c r="D15" s="400">
        <v>926</v>
      </c>
    </row>
    <row r="16" spans="1:4" x14ac:dyDescent="0.3">
      <c r="A16" s="304"/>
      <c r="B16" s="110"/>
      <c r="C16" s="18"/>
      <c r="D16" s="400"/>
    </row>
    <row r="17" spans="1:4" x14ac:dyDescent="0.3">
      <c r="A17" s="304" t="s">
        <v>257</v>
      </c>
      <c r="B17" s="110">
        <f>SUM(B18:B30)</f>
        <v>1166</v>
      </c>
      <c r="C17" s="210">
        <f t="shared" ref="C17:C28" si="1">D17/B17-1</f>
        <v>-1.715265866209259E-2</v>
      </c>
      <c r="D17" s="400">
        <f>SUM(D18:D30)</f>
        <v>1146</v>
      </c>
    </row>
    <row r="18" spans="1:4" x14ac:dyDescent="0.3">
      <c r="A18" s="332" t="s">
        <v>351</v>
      </c>
      <c r="B18" s="110">
        <v>617</v>
      </c>
      <c r="C18" s="210">
        <f t="shared" si="1"/>
        <v>-6.6450567260940008E-2</v>
      </c>
      <c r="D18" s="400">
        <v>576</v>
      </c>
    </row>
    <row r="19" spans="1:4" x14ac:dyDescent="0.3">
      <c r="A19" s="332" t="s">
        <v>344</v>
      </c>
      <c r="B19" s="110">
        <v>107</v>
      </c>
      <c r="C19" s="210">
        <f t="shared" si="1"/>
        <v>-2.8037383177570097E-2</v>
      </c>
      <c r="D19" s="400">
        <v>104</v>
      </c>
    </row>
    <row r="20" spans="1:4" x14ac:dyDescent="0.3">
      <c r="A20" s="332" t="s">
        <v>343</v>
      </c>
      <c r="B20" s="110">
        <v>100</v>
      </c>
      <c r="C20" s="210">
        <f t="shared" si="1"/>
        <v>-0.17000000000000004</v>
      </c>
      <c r="D20" s="400">
        <v>83</v>
      </c>
    </row>
    <row r="21" spans="1:4" x14ac:dyDescent="0.3">
      <c r="A21" s="332" t="s">
        <v>347</v>
      </c>
      <c r="B21" s="110">
        <v>45</v>
      </c>
      <c r="C21" s="210">
        <f t="shared" si="1"/>
        <v>-0.19999999999999996</v>
      </c>
      <c r="D21" s="400">
        <v>36</v>
      </c>
    </row>
    <row r="22" spans="1:4" x14ac:dyDescent="0.3">
      <c r="A22" s="332" t="s">
        <v>349</v>
      </c>
      <c r="B22" s="110">
        <v>40</v>
      </c>
      <c r="C22" s="210">
        <f t="shared" si="1"/>
        <v>-2.5000000000000022E-2</v>
      </c>
      <c r="D22" s="400">
        <v>39</v>
      </c>
    </row>
    <row r="23" spans="1:4" x14ac:dyDescent="0.3">
      <c r="A23" s="332" t="s">
        <v>346</v>
      </c>
      <c r="B23" s="110">
        <v>26</v>
      </c>
      <c r="C23" s="210">
        <f t="shared" si="1"/>
        <v>0.15384615384615374</v>
      </c>
      <c r="D23" s="400">
        <v>30</v>
      </c>
    </row>
    <row r="24" spans="1:4" x14ac:dyDescent="0.3">
      <c r="A24" s="332" t="s">
        <v>345</v>
      </c>
      <c r="B24" s="110">
        <v>22</v>
      </c>
      <c r="C24" s="210">
        <f t="shared" si="1"/>
        <v>0.68181818181818188</v>
      </c>
      <c r="D24" s="400">
        <v>37</v>
      </c>
    </row>
    <row r="25" spans="1:4" x14ac:dyDescent="0.3">
      <c r="A25" s="332" t="s">
        <v>348</v>
      </c>
      <c r="B25" s="110">
        <v>21</v>
      </c>
      <c r="C25" s="210">
        <f t="shared" si="1"/>
        <v>9.5238095238095344E-2</v>
      </c>
      <c r="D25" s="400">
        <v>23</v>
      </c>
    </row>
    <row r="26" spans="1:4" x14ac:dyDescent="0.3">
      <c r="A26" s="332" t="s">
        <v>350</v>
      </c>
      <c r="B26" s="110">
        <v>19</v>
      </c>
      <c r="C26" s="210">
        <f t="shared" si="1"/>
        <v>-0.31578947368421051</v>
      </c>
      <c r="D26" s="400">
        <v>13</v>
      </c>
    </row>
    <row r="27" spans="1:4" x14ac:dyDescent="0.3">
      <c r="A27" s="332" t="s">
        <v>353</v>
      </c>
      <c r="B27" s="110">
        <v>19</v>
      </c>
      <c r="C27" s="210">
        <f t="shared" si="1"/>
        <v>-0.31578947368421051</v>
      </c>
      <c r="D27" s="400">
        <v>13</v>
      </c>
    </row>
    <row r="28" spans="1:4" x14ac:dyDescent="0.3">
      <c r="A28" s="332" t="s">
        <v>352</v>
      </c>
      <c r="B28" s="110">
        <v>15</v>
      </c>
      <c r="C28" s="210">
        <f t="shared" si="1"/>
        <v>0.73333333333333339</v>
      </c>
      <c r="D28" s="400">
        <v>26</v>
      </c>
    </row>
    <row r="29" spans="1:4" x14ac:dyDescent="0.3">
      <c r="A29" s="332" t="s">
        <v>417</v>
      </c>
      <c r="B29" s="110"/>
      <c r="C29" s="210"/>
      <c r="D29" s="400">
        <v>12</v>
      </c>
    </row>
    <row r="30" spans="1:4" x14ac:dyDescent="0.3">
      <c r="A30" s="332" t="s">
        <v>354</v>
      </c>
      <c r="B30" s="110">
        <v>135</v>
      </c>
      <c r="C30" s="210">
        <f>D30/B30-1</f>
        <v>0.14074074074074083</v>
      </c>
      <c r="D30" s="400">
        <v>154</v>
      </c>
    </row>
    <row r="31" spans="1:4" x14ac:dyDescent="0.3">
      <c r="B31" s="110"/>
      <c r="C31" s="210"/>
      <c r="D31" s="400"/>
    </row>
    <row r="32" spans="1:4" x14ac:dyDescent="0.3">
      <c r="A32" s="332" t="s">
        <v>157</v>
      </c>
      <c r="B32" s="110">
        <f>SUM(B33:B35)</f>
        <v>541</v>
      </c>
      <c r="C32" s="210">
        <f>D32/B32-1</f>
        <v>-0.14972273567467653</v>
      </c>
      <c r="D32" s="400">
        <f>SUM(D33:D35)</f>
        <v>460</v>
      </c>
    </row>
    <row r="33" spans="1:4" x14ac:dyDescent="0.3">
      <c r="A33" s="332" t="s">
        <v>355</v>
      </c>
      <c r="B33" s="110">
        <v>474</v>
      </c>
      <c r="C33" s="210">
        <f>D33/B33-1</f>
        <v>-0.15822784810126578</v>
      </c>
      <c r="D33" s="400">
        <v>399</v>
      </c>
    </row>
    <row r="34" spans="1:4" x14ac:dyDescent="0.3">
      <c r="A34" s="332" t="s">
        <v>343</v>
      </c>
      <c r="B34" s="110">
        <v>25</v>
      </c>
      <c r="C34" s="210">
        <f>D34/B34-1</f>
        <v>-0.28000000000000003</v>
      </c>
      <c r="D34" s="400">
        <v>18</v>
      </c>
    </row>
    <row r="35" spans="1:4" x14ac:dyDescent="0.3">
      <c r="A35" s="332" t="s">
        <v>354</v>
      </c>
      <c r="B35" s="110">
        <v>42</v>
      </c>
      <c r="C35" s="210">
        <f>D35/B35-1</f>
        <v>2.3809523809523725E-2</v>
      </c>
      <c r="D35" s="400">
        <v>43</v>
      </c>
    </row>
    <row r="36" spans="1:4" x14ac:dyDescent="0.3">
      <c r="B36" s="110"/>
      <c r="C36" s="18"/>
      <c r="D36" s="400"/>
    </row>
    <row r="37" spans="1:4" x14ac:dyDescent="0.3">
      <c r="A37" s="399"/>
      <c r="B37" s="403"/>
      <c r="C37" s="399"/>
      <c r="D37" s="401"/>
    </row>
    <row r="38" spans="1:4" x14ac:dyDescent="0.3">
      <c r="A38" s="332" t="s">
        <v>356</v>
      </c>
    </row>
    <row r="39" spans="1:4" x14ac:dyDescent="0.3">
      <c r="B39" s="338"/>
      <c r="C39" s="338"/>
      <c r="D39" s="338"/>
    </row>
    <row r="40" spans="1:4" x14ac:dyDescent="0.3">
      <c r="B40" s="338"/>
      <c r="C40" s="338"/>
      <c r="D40" s="33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s" ma:contentTypeID="0x0101001B6A35EDFF7C284799513D974CD6D404002FFB4327DE9F3341818FD944B9D45329" ma:contentTypeVersion="4" ma:contentTypeDescription="" ma:contentTypeScope="" ma:versionID="3181142ca96976c71a13418b1f8ffd8c">
  <xsd:schema xmlns:xsd="http://www.w3.org/2001/XMLSchema" xmlns:xs="http://www.w3.org/2001/XMLSchema" xmlns:p="http://schemas.microsoft.com/office/2006/metadata/properties" xmlns:ns2="6c0956a8-e94c-48e2-ba01-0b66cc4df830" xmlns:ns3="f6a1f4ab-ea9c-403c-8500-146e8ea964b3" targetNamespace="http://schemas.microsoft.com/office/2006/metadata/properties" ma:root="true" ma:fieldsID="a94f8e22f920ebb9bc2fb39bdcbe1e99" ns2:_="" ns3:_="">
    <xsd:import namespace="6c0956a8-e94c-48e2-ba01-0b66cc4df830"/>
    <xsd:import namespace="f6a1f4ab-ea9c-403c-8500-146e8ea964b3"/>
    <xsd:element name="properties">
      <xsd:complexType>
        <xsd:sequence>
          <xsd:element name="documentManagement">
            <xsd:complexType>
              <xsd:all>
                <xsd:element ref="ns2:ProjectName" minOccurs="0"/>
                <xsd:element ref="ns2:ProjectID" minOccurs="0"/>
                <xsd:element ref="ns2:DocAuthor" minOccurs="0"/>
                <xsd:element ref="ns2:Type_x0020_Documents" minOccurs="0"/>
                <xsd:element ref="ns2:HummingbirdID" minOccurs="0"/>
                <xsd:element ref="ns2:_dlc_DocId" minOccurs="0"/>
                <xsd:element ref="ns2:_dlc_DocIdUrl" minOccurs="0"/>
                <xsd:element ref="ns2:_dlc_DocIdPersistId" minOccurs="0"/>
                <xsd:element ref="ns3:TaxCatchAll" minOccurs="0"/>
                <xsd:element ref="ns3:TaxCatchAllLabel" minOccurs="0"/>
                <xsd:element ref="ns2:ClientGroupTaxHTField0" minOccurs="0"/>
                <xsd:element ref="ns2:Them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0956a8-e94c-48e2-ba01-0b66cc4df830" elementFormDefault="qualified">
    <xsd:import namespace="http://schemas.microsoft.com/office/2006/documentManagement/types"/>
    <xsd:import namespace="http://schemas.microsoft.com/office/infopath/2007/PartnerControls"/>
    <xsd:element name="ProjectName" ma:index="2" nillable="true" ma:displayName="ProjectName" ma:default="" ma:description="ProjectName" ma:internalName="ProjectName">
      <xsd:simpleType>
        <xsd:restriction base="dms:Text"/>
      </xsd:simpleType>
    </xsd:element>
    <xsd:element name="ProjectID" ma:index="3" nillable="true" ma:displayName="ProjectID" ma:default="" ma:description="ProjectID" ma:internalName="ProjectID">
      <xsd:simpleType>
        <xsd:restriction base="dms:Text"/>
      </xsd:simpleType>
    </xsd:element>
    <xsd:element name="DocAuthor" ma:index="4" nillable="true" ma:displayName="DocAuthor" ma:list="UserInfo" ma:SharePointGroup="0" ma:internalName="Doc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_x0020_Documents" ma:index="5" nillable="true" ma:displayName="Type Documents" ma:description="Choose type of document" ma:format="Dropdown" ma:internalName="Type_x0020_Documents">
      <xsd:simpleType>
        <xsd:restriction base="dms:Choice">
          <xsd:enumeration value="Memo"/>
          <xsd:enumeration value="Meetingreport"/>
          <xsd:enumeration value="Agenda"/>
          <xsd:enumeration value="Data"/>
          <xsd:enumeration value="Form"/>
          <xsd:enumeration value="Interview"/>
          <xsd:enumeration value="Pressrelease"/>
          <xsd:enumeration value="Questionnaire"/>
          <xsd:enumeration value="Other"/>
        </xsd:restriction>
      </xsd:simpleType>
    </xsd:element>
    <xsd:element name="HummingbirdID" ma:index="6" nillable="true" ma:displayName="HummingbirdID" ma:internalName="HummingbirdID">
      <xsd:simpleType>
        <xsd:restriction base="dms:Text">
          <xsd:maxLength value="255"/>
        </xsd:restriction>
      </xsd:simpleType>
    </xsd:element>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ClientGroupTaxHTField0" ma:index="18" nillable="true" ma:taxonomy="true" ma:internalName="ClientGroupTaxHTField0" ma:taxonomyFieldName="ClientGroup" ma:displayName="ClientGroup" ma:default="" ma:fieldId="{b2014750-da92-4252-bba4-22b77bdc826b}" ma:sspId="abe36684-a958-4f64-acda-a4a2eb900181" ma:termSetId="33707d53-7128-4098-8f2b-c1a8b816b40d" ma:anchorId="00000000-0000-0000-0000-000000000000" ma:open="false" ma:isKeyword="false">
      <xsd:complexType>
        <xsd:sequence>
          <xsd:element ref="pc:Terms" minOccurs="0" maxOccurs="1"/>
        </xsd:sequence>
      </xsd:complexType>
    </xsd:element>
    <xsd:element name="ThemeTaxHTField0" ma:index="20" nillable="true" ma:taxonomy="true" ma:internalName="ThemeTaxHTField0" ma:taxonomyFieldName="Theme" ma:displayName="Theme" ma:default="" ma:fieldId="{e036cbe5-162c-42da-add0-5fda60f60000}" ma:sspId="abe36684-a958-4f64-acda-a4a2eb900181" ma:termSetId="8bd23fe9-92c3-4de4-9c0f-753e0ee4f04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a1f4ab-ea9c-403c-8500-146e8ea964b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c0d634-189c-41ba-8c03-62fcbae2afbd}" ma:internalName="TaxCatchAll" ma:showField="CatchAllData" ma:web="5ff4a6ec-1960-47d7-a81d-472a524a6f42">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a7c0d634-189c-41ba-8c03-62fcbae2afbd}" ma:internalName="TaxCatchAllLabel" ma:readOnly="true" ma:showField="CatchAllDataLabel" ma:web="5ff4a6ec-1960-47d7-a81d-472a524a6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be36684-a958-4f64-acda-a4a2eb900181" ContentTypeId="0x0101001B6A35EDFF7C284799513D974CD6D404" PreviousValue="false"/>
</file>

<file path=customXml/item5.xml><?xml version="1.0" encoding="utf-8"?>
<p:properties xmlns:p="http://schemas.microsoft.com/office/2006/metadata/properties" xmlns:xsi="http://www.w3.org/2001/XMLSchema-instance" xmlns:pc="http://schemas.microsoft.com/office/infopath/2007/PartnerControls">
  <documentManagement>
    <ProjectName xmlns="6c0956a8-e94c-48e2-ba01-0b66cc4df830" xsi:nil="true"/>
    <ProjectID xmlns="6c0956a8-e94c-48e2-ba01-0b66cc4df830" xsi:nil="true"/>
    <DocAuthor xmlns="6c0956a8-e94c-48e2-ba01-0b66cc4df830">
      <UserInfo>
        <DisplayName/>
        <AccountId xsi:nil="true"/>
        <AccountType/>
      </UserInfo>
    </DocAuthor>
    <Type_x0020_Documents xmlns="6c0956a8-e94c-48e2-ba01-0b66cc4df830" xsi:nil="true"/>
    <HummingbirdID xmlns="6c0956a8-e94c-48e2-ba01-0b66cc4df830" xsi:nil="true"/>
    <ClientGroupTaxHTField0 xmlns="6c0956a8-e94c-48e2-ba01-0b66cc4df830">
      <Terms xmlns="http://schemas.microsoft.com/office/infopath/2007/PartnerControls"/>
    </ClientGroupTaxHTField0>
    <ThemeTaxHTField0 xmlns="6c0956a8-e94c-48e2-ba01-0b66cc4df830">
      <Terms xmlns="http://schemas.microsoft.com/office/infopath/2007/PartnerControls"/>
    </ThemeTaxHTField0>
    <TaxCatchAll xmlns="f6a1f4ab-ea9c-403c-8500-146e8ea964b3"/>
  </documentManagement>
</p:properties>
</file>

<file path=customXml/itemProps1.xml><?xml version="1.0" encoding="utf-8"?>
<ds:datastoreItem xmlns:ds="http://schemas.openxmlformats.org/officeDocument/2006/customXml" ds:itemID="{2E54601E-4D47-499E-BC9D-D0E8D121E8A5}">
  <ds:schemaRefs>
    <ds:schemaRef ds:uri="http://schemas.microsoft.com/sharepoint/v3/contenttype/forms"/>
  </ds:schemaRefs>
</ds:datastoreItem>
</file>

<file path=customXml/itemProps2.xml><?xml version="1.0" encoding="utf-8"?>
<ds:datastoreItem xmlns:ds="http://schemas.openxmlformats.org/officeDocument/2006/customXml" ds:itemID="{8354D736-1372-40C5-8699-8AE1E7E21306}">
  <ds:schemaRefs>
    <ds:schemaRef ds:uri="http://schemas.microsoft.com/sharepoint/events"/>
  </ds:schemaRefs>
</ds:datastoreItem>
</file>

<file path=customXml/itemProps3.xml><?xml version="1.0" encoding="utf-8"?>
<ds:datastoreItem xmlns:ds="http://schemas.openxmlformats.org/officeDocument/2006/customXml" ds:itemID="{91EA8285-81DB-4CA2-9CCC-E01E3C8AB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0956a8-e94c-48e2-ba01-0b66cc4df830"/>
    <ds:schemaRef ds:uri="f6a1f4ab-ea9c-403c-8500-146e8ea964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47DF57-6F4C-4227-AE4E-6C9F8A7CCD18}">
  <ds:schemaRefs>
    <ds:schemaRef ds:uri="Microsoft.SharePoint.Taxonomy.ContentTypeSync"/>
  </ds:schemaRefs>
</ds:datastoreItem>
</file>

<file path=customXml/itemProps5.xml><?xml version="1.0" encoding="utf-8"?>
<ds:datastoreItem xmlns:ds="http://schemas.openxmlformats.org/officeDocument/2006/customXml" ds:itemID="{9296C5D7-8E3E-4F8E-BAD8-1EE615D57AB0}">
  <ds:schemaRefs>
    <ds:schemaRef ds:uri="6c0956a8-e94c-48e2-ba01-0b66cc4df830"/>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f6a1f4ab-ea9c-403c-8500-146e8ea964b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Voorblad</vt:lpstr>
      <vt:lpstr>Kwartaalcijfers</vt:lpstr>
      <vt:lpstr>Maandcijfers medewerkers</vt:lpstr>
      <vt:lpstr>Jaaromzet</vt:lpstr>
      <vt:lpstr>Medewerkers</vt:lpstr>
      <vt:lpstr>Aantal bedrijven</vt:lpstr>
      <vt:lpstr>Werkzame personen</vt:lpstr>
      <vt:lpstr>Uitstromers</vt:lpstr>
      <vt:lpstr>Instroom zzp</vt:lpstr>
      <vt:lpstr>Vacatures</vt:lpstr>
      <vt:lpstr>Eerstejaars</vt:lpstr>
      <vt:lpstr>Leerlingen</vt:lpstr>
      <vt:lpstr>Gediplomeerden</vt:lpstr>
      <vt:lpstr>BestemmingLeerlingen 2023</vt:lpstr>
      <vt:lpstr>BestemmingLeerlingen2022</vt:lpstr>
      <vt:lpstr>Brondata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gst8706mbcb</dc:creator>
  <cp:lastModifiedBy>Schippers, Gratiella</cp:lastModifiedBy>
  <cp:lastPrinted>2021-05-12T14:46:04Z</cp:lastPrinted>
  <dcterms:created xsi:type="dcterms:W3CDTF">2021-02-19T12:34:52Z</dcterms:created>
  <dcterms:modified xsi:type="dcterms:W3CDTF">2024-12-16T15:24:12Z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0x0101001B6A35EDFF7C284799513D974CD6D404002FFB4327DE9F3341818FD944B9D45329</vt:lpwstr>
  </property>
  <property fmtid="{D5CDD505-2E9C-101B-9397-08002B2CF9AE}" pid="3" name="ContentType">
    <vt:lpwstr>Documents</vt:lpwstr>
  </property>
  <property fmtid="{D5CDD505-2E9C-101B-9397-08002B2CF9AE}" pid="4" name="Title">
    <vt:lpwstr/>
  </property>
  <property fmtid="{D5CDD505-2E9C-101B-9397-08002B2CF9AE}" pid="5" name="ProjectName">
    <vt:lpwstr/>
  </property>
  <property fmtid="{D5CDD505-2E9C-101B-9397-08002B2CF9AE}" pid="6" name="ProjectID">
    <vt:lpwstr/>
  </property>
  <property fmtid="{D5CDD505-2E9C-101B-9397-08002B2CF9AE}" pid="7" name="DocAuthor">
    <vt:lpwstr/>
  </property>
  <property fmtid="{D5CDD505-2E9C-101B-9397-08002B2CF9AE}" pid="8" name="Type_x0020_Documents">
    <vt:lpwstr/>
  </property>
  <property fmtid="{D5CDD505-2E9C-101B-9397-08002B2CF9AE}" pid="9" name="HummingbirdID">
    <vt:lpwstr/>
  </property>
  <property fmtid="{D5CDD505-2E9C-101B-9397-08002B2CF9AE}" pid="10" name="ClientGroupTaxHTField0">
    <vt:lpwstr/>
  </property>
  <property fmtid="{D5CDD505-2E9C-101B-9397-08002B2CF9AE}" pid="11" name="ThemeTaxHTField0">
    <vt:lpwstr/>
  </property>
  <property fmtid="{D5CDD505-2E9C-101B-9397-08002B2CF9AE}" pid="12" name="Sent representing name">
    <vt:lpwstr>Fris, Pieter</vt:lpwstr>
  </property>
  <property fmtid="{D5CDD505-2E9C-101B-9397-08002B2CF9AE}" pid="13" name="Sent representing e-mail address">
    <vt:lpwstr>/o=Panteia/ou=Exchange Administrative Group (FYDIBOHF23SPDLT)/cn=Recipients/cn=2515076680494d7199803626fd2abf0a</vt:lpwstr>
  </property>
  <property fmtid="{D5CDD505-2E9C-101B-9397-08002B2CF9AE}" pid="14" name="Sender name">
    <vt:lpwstr>Fris, Pieter</vt:lpwstr>
  </property>
  <property fmtid="{D5CDD505-2E9C-101B-9397-08002B2CF9AE}" pid="15" name="Sent representing address type">
    <vt:lpwstr>EX</vt:lpwstr>
  </property>
  <property fmtid="{D5CDD505-2E9C-101B-9397-08002B2CF9AE}" pid="16" name="Topic">
    <vt:lpwstr>Tabellenboek secundaire analyses kappersbranche tussenrapportage 09062022.xlsx</vt:lpwstr>
  </property>
  <property fmtid="{D5CDD505-2E9C-101B-9397-08002B2CF9AE}" pid="17" name="Sensitivity">
    <vt:r8>0</vt:r8>
  </property>
  <property fmtid="{D5CDD505-2E9C-101B-9397-08002B2CF9AE}" pid="18" name="Theme">
    <vt:lpwstr/>
  </property>
  <property fmtid="{D5CDD505-2E9C-101B-9397-08002B2CF9AE}" pid="19" name="Conversation topic">
    <vt:lpwstr>Tabellenboek secundaire analyses kappersbranche tussenrapportage 09062022.xlsx</vt:lpwstr>
  </property>
  <property fmtid="{D5CDD505-2E9C-101B-9397-08002B2CF9AE}" pid="20" name="Message delivery time">
    <vt:filetime>2022-06-09T09:38:57Z</vt:filetime>
  </property>
  <property fmtid="{D5CDD505-2E9C-101B-9397-08002B2CF9AE}" pid="21" name="Sender e-mail address">
    <vt:lpwstr>/o=Panteia/ou=Exchange Administrative Group (FYDIBOHF23SPDLT)/cn=Recipients/cn=2515076680494d7199803626fd2abf0a</vt:lpwstr>
  </property>
  <property fmtid="{D5CDD505-2E9C-101B-9397-08002B2CF9AE}" pid="22" name="Message class">
    <vt:lpwstr>IPM.Document.Excel.Sheet.12</vt:lpwstr>
  </property>
  <property fmtid="{D5CDD505-2E9C-101B-9397-08002B2CF9AE}" pid="23" name="BCC">
    <vt:lpwstr/>
  </property>
  <property fmtid="{D5CDD505-2E9C-101B-9397-08002B2CF9AE}" pid="24" name="Client submit time">
    <vt:filetime>2022-06-09T09:38:57Z</vt:filetime>
  </property>
  <property fmtid="{D5CDD505-2E9C-101B-9397-08002B2CF9AE}" pid="25" name="Creation time">
    <vt:filetime>2022-06-09T09:38:57Z</vt:filetime>
  </property>
  <property fmtid="{D5CDD505-2E9C-101B-9397-08002B2CF9AE}" pid="26" name="ClientGroup">
    <vt:lpwstr/>
  </property>
  <property fmtid="{D5CDD505-2E9C-101B-9397-08002B2CF9AE}" pid="27" name="Importance">
    <vt:r8>0</vt:r8>
  </property>
  <property fmtid="{D5CDD505-2E9C-101B-9397-08002B2CF9AE}" pid="28" name="Message size">
    <vt:r8>303104</vt:r8>
  </property>
  <property fmtid="{D5CDD505-2E9C-101B-9397-08002B2CF9AE}" pid="29" name="Last modification time">
    <vt:filetime>2022-06-09T09:38:57Z</vt:filetime>
  </property>
  <property fmtid="{D5CDD505-2E9C-101B-9397-08002B2CF9AE}" pid="30" name="CC">
    <vt:lpwstr/>
  </property>
  <property fmtid="{D5CDD505-2E9C-101B-9397-08002B2CF9AE}" pid="31" name="Sender address type">
    <vt:lpwstr>EX</vt:lpwstr>
  </property>
  <property fmtid="{D5CDD505-2E9C-101B-9397-08002B2CF9AE}" pid="32" name="Has attachment">
    <vt:bool>true</vt:bool>
  </property>
  <property fmtid="{D5CDD505-2E9C-101B-9397-08002B2CF9AE}" pid="33" name="To">
    <vt:lpwstr/>
  </property>
  <property fmtid="{D5CDD505-2E9C-101B-9397-08002B2CF9AE}" pid="34" name="Type Documents">
    <vt:lpwstr/>
  </property>
</Properties>
</file>